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8535" activeTab="0"/>
  </bookViews>
  <sheets>
    <sheet name="Оценка  2013" sheetId="1" r:id="rId1"/>
    <sheet name="Оценка " sheetId="2" r:id="rId2"/>
  </sheets>
  <definedNames>
    <definedName name="_xlnm.Print_Titles" localSheetId="1">'Оценка '!$A:$B</definedName>
    <definedName name="_xlnm.Print_Titles" localSheetId="0">'Оценка  2013'!$A:$B</definedName>
    <definedName name="_xlnm.Print_Area" localSheetId="1">'Оценка '!$3:$24</definedName>
    <definedName name="_xlnm.Print_Area" localSheetId="0">'Оценка  2013'!$1:$17</definedName>
  </definedNames>
  <calcPr fullCalcOnLoad="1"/>
</workbook>
</file>

<file path=xl/sharedStrings.xml><?xml version="1.0" encoding="utf-8"?>
<sst xmlns="http://schemas.openxmlformats.org/spreadsheetml/2006/main" count="672" uniqueCount="237">
  <si>
    <t>Наименование муниципального образования</t>
  </si>
  <si>
    <t>сумма недоимки на конец отчетного периода</t>
  </si>
  <si>
    <t>сумма недоимки на начало отчетного периода</t>
  </si>
  <si>
    <t>А</t>
  </si>
  <si>
    <t>ИТОГО:</t>
  </si>
  <si>
    <t>Динамика поступлений по налоговым и неналоговым доходам бюджета поселения</t>
  </si>
  <si>
    <t>Состояние недоимки по платежам в бюджетную систему Российской Федерации бюджета поселения</t>
  </si>
  <si>
    <t>Наличие фактических расходов на исполнение муниципальных гарантий</t>
  </si>
  <si>
    <t>Индикаторы, характеризующие качество бюджетного планирования</t>
  </si>
  <si>
    <t>Индикаторы, характеризующие качество исполнения бюджета</t>
  </si>
  <si>
    <t>Индикаторы, характеризующие качество управления долговыми обязательствами</t>
  </si>
  <si>
    <t>Удельный вес</t>
  </si>
  <si>
    <t>Итоговая оценка качества индикатора</t>
  </si>
  <si>
    <t>Фактическое значение индикатора</t>
  </si>
  <si>
    <t>Сi – объем расходов бюджета поселения</t>
  </si>
  <si>
    <t>Показатели</t>
  </si>
  <si>
    <t xml:space="preserve">Комплексная оценка качества управления бюджетным процессом
 </t>
  </si>
  <si>
    <t>Степень качества управления бюджетным процессом</t>
  </si>
  <si>
    <t>оценка качества управления бюджетным процессом</t>
  </si>
  <si>
    <t xml:space="preserve">Комплексная оценка
 </t>
  </si>
  <si>
    <t xml:space="preserve">Удельный вес расходов бюджета поселения, формируемых в рамках целевых программ, в общем объеме расходов бюджета поселения </t>
  </si>
  <si>
    <t>Вi  – объем расходов бюджета поселения, формируемого в рамках программ</t>
  </si>
  <si>
    <t>Оценки качества индикаторов направления</t>
  </si>
  <si>
    <t>Оценка качества направления</t>
  </si>
  <si>
    <t>1-ое направление</t>
  </si>
  <si>
    <t>наличие - 1</t>
  </si>
  <si>
    <t>отсутствие - 0</t>
  </si>
  <si>
    <t>утвержден - 1</t>
  </si>
  <si>
    <t>не утвержден - 0</t>
  </si>
  <si>
    <t>Вi – объем доходов поселения без учета безвозмездных поступлений в отчетном финансовом году</t>
  </si>
  <si>
    <t xml:space="preserve">Сi – первоначально утвержденный решением о бюджете поселения объем  доходов без учета безвозмездных поступлений </t>
  </si>
  <si>
    <t>Вi  – объем недополученных доходов по местным налогам в результате действия налоговых льгот, установленных представительными органами поселения</t>
  </si>
  <si>
    <t>Сi – общий объем доходов от поступления местных налогов в поселении</t>
  </si>
  <si>
    <t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долгосрочного прекращения данных программ с учетом фактических результатов их реализации в соответствии с действующими нормативноправовыми актами поселений</t>
  </si>
  <si>
    <t xml:space="preserve">Комплексная оценка (Zi), сокращенная за случаи несоблюдения требований бюджетного законодательства </t>
  </si>
  <si>
    <t>2-ое направление</t>
  </si>
  <si>
    <t>Отношение объема просроченной кредиторской задолженности бюджета поселения к объему расходов бюджета поселения</t>
  </si>
  <si>
    <t>Вi  – суммарный  объем просроченной кредиторской задолженности бюджета поселения</t>
  </si>
  <si>
    <t>Объем просроченной кредиторской задолженности по выплате заработной платы за счет средств бюджета поселения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</si>
  <si>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</si>
  <si>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</si>
  <si>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</si>
  <si>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</si>
  <si>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</si>
  <si>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</si>
  <si>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</si>
  <si>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</si>
  <si>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</si>
  <si>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</si>
  <si>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</si>
  <si>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</si>
  <si>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Ai – объем просроченной кредиторской задолженности бюджета поселения по выплате заработной платы на каждое 1-е число месяца отчетного периода</t>
  </si>
  <si>
    <t>Вi  – суммарный объем просроченной дебиторской задолженности бюджета поселения на каждое 1-е число месяца отчетного периода</t>
  </si>
  <si>
    <t>Объем просроченной дебиторской задолженности бюджета поселения на каждое 1-е число месяца отчетного периода</t>
  </si>
  <si>
    <t>Ai – объем просроченной кредиторской задолженности муниципальных унитарных предприятий бюджета поселения на каждое 1-е число квартала отчетного периода</t>
  </si>
  <si>
    <t>1квартал</t>
  </si>
  <si>
    <t>2квартал</t>
  </si>
  <si>
    <t>3квартал</t>
  </si>
  <si>
    <t>4квартал</t>
  </si>
  <si>
    <t>Доля межбюджетных трансфертов из других бюджетов бюджетной системы Российской Федерации (за исключением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 поселения</t>
  </si>
  <si>
    <t>Вi – объем фактически полученных за отчетный период межбюджетных трансфертов из других бюджетов бюджетной системы Российской Федерации (без учета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налоговых доходов по дополнительным нормативам отчислений бюджета поселения</t>
  </si>
  <si>
    <t>Сi  – объем фактически полученных доходов (без учета субвенций) бюджета поселения</t>
  </si>
  <si>
    <t>Вi – фактические поступления за год (полугодие) по налоговым и неналоговым доходам в отчетном (текущем) финансовом году в бюджет поселения (без учета целевых доходных источников)</t>
  </si>
  <si>
    <t>Сi  – фактические поступления за год (полугодие) по налоговым и неналоговым доходам в году, предшествующем отчетному (текущему) финансовому году в бюджет поселения (без учета целевых доходных источников)</t>
  </si>
  <si>
    <t>Исполнение бюджета поселения по расходам к уточненным бюджетным назначениям</t>
  </si>
  <si>
    <t>Вi – кассовые расходы за отчетный период бюджета поселения</t>
  </si>
  <si>
    <t>Сi – уточненные бюджетные назначения по расходам бюджета поселения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</si>
  <si>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поселения</t>
  </si>
  <si>
    <t>ВIi, ВIii, ВIIIi, ВIvi  –объем расходов бюджета поселения в I, II, III и IV кварталах отчетного периода (без учета целевых межбюджетных трансфертов из бюджетов других уровней)</t>
  </si>
  <si>
    <t>снижение - 1</t>
  </si>
  <si>
    <t>увеличение - 0</t>
  </si>
  <si>
    <t>3-ое направление</t>
  </si>
  <si>
    <t>1 год</t>
  </si>
  <si>
    <t>2 год</t>
  </si>
  <si>
    <t>3 год</t>
  </si>
  <si>
    <t>Объем погашения муниципального долга бюджета поселения за последние три отчетных финансовых года</t>
  </si>
  <si>
    <t>Вmaxi – максимальный годовой объем погашения муниципального долга бюджета поселения за три последних отчетных финансовых года</t>
  </si>
  <si>
    <t>Вmini – минимальный годовой объем погашения муниципального долга бюджета поселения за три последних отчетных финансовых года</t>
  </si>
  <si>
    <t>Вsi – средний годовой объем погашения муниципального долга бюджета поселения за три последних отчетных финансовых года</t>
  </si>
  <si>
    <t>Равномерность распределения во времени расходов на погашение долга бюджета поселения по кассовому исполнению</t>
  </si>
  <si>
    <t>Приемлемость уровня риска исполнения расходных обязательств в связи  с погашением муниципального долга бюджета поселения</t>
  </si>
  <si>
    <t>Вi – объем погашения долговых обязательств бюджета поселения</t>
  </si>
  <si>
    <t>Сi  – доходы бюджета поселения в отчетном периоде (за исключением субвенций из областного бюджета)</t>
  </si>
  <si>
    <t xml:space="preserve">Оценка значения индикатора 
</t>
  </si>
  <si>
    <t>Просроченная задолженность бюджета поселения по долговым обязательствам</t>
  </si>
  <si>
    <t>отсутствие - 1</t>
  </si>
  <si>
    <t>наличие - 0</t>
  </si>
  <si>
    <t>Ai – просроченная задолженность по долговым обязательствам</t>
  </si>
  <si>
    <t>Ai – наличие фактических расходов на исполнение муниципальных гарантий</t>
  </si>
  <si>
    <t xml:space="preserve">Уровень долговой нагрузки на бюджет поселения </t>
  </si>
  <si>
    <t>Вi – объем муниципального долга бюджета поселения</t>
  </si>
  <si>
    <t>Сi  – объем доходов бюджета поселения в отчетном периоде (за исключением субвенций из областного бюджета)</t>
  </si>
  <si>
    <t>Объем просроченной задолженности по долговым обязательствам муниципальных унитарных предприятий бюджета поселения</t>
  </si>
  <si>
    <t>Ai – объем просроченной задолженности по долговым обязательствам муниципальных унитарных предприятий бюджета поселения на каждое 1-е чис-ло квартала отчетного периода</t>
  </si>
  <si>
    <t>4-ое направление</t>
  </si>
  <si>
    <t>Индикаторы, характеризующие финансовые взаимоотношения с поселениями</t>
  </si>
  <si>
    <t>Сi – объем налоговых  доходов бюджетов поселений, поступивших в соответствии с пунктами 1 и 2 статьи 61 БК РФ</t>
  </si>
  <si>
    <t>Норматив формирования расходов на содержание органов местного самоуправления, сложившийся в отчетном периоде</t>
  </si>
  <si>
    <t>выполняется - 1</t>
  </si>
  <si>
    <t>не выполняется - 0</t>
  </si>
  <si>
    <t>5-ое направление</t>
  </si>
  <si>
    <t>Индикаторы, характеризующие качество управления муниципальной собственностью и оказание муниципальных услуг</t>
  </si>
  <si>
    <t>Доля расходов бюджета поселения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поселения на финансирование отраслей социальной сферы</t>
  </si>
  <si>
    <t>Вi – объем расходов бюджета поселения на финансирование услуг социальной сферы, оказываемых автономными учреждениями и негосударственными (немуниципальными) организациями в отчетном периоде</t>
  </si>
  <si>
    <t>Сi – расходы бюджета поселения на финансирование отраслей социальной сферы в отчетном периоде</t>
  </si>
  <si>
    <t>Удельный вес расходов бюджета поселения на оказание муниципальных услуг (работ), оказываемых (выполняемых) в соответствии с муниципальным заданием, в общем объеме расходов бюджета поселения  (без учета целевых межбюджетных трансфертов из бюджетов других уровней)</t>
  </si>
  <si>
    <t>Вi – объем расходов бюджета поселения на оказание муниципальных услуг (работ), оказываемых (выполняемых) в соответствии с муниципальным заданием в отчетном периоде</t>
  </si>
  <si>
    <t>Сi – объем расходов бюджета поселения в отчетном периоде (без учета целевых межбюджетных трансфертов из бюджетов других уровней)</t>
  </si>
  <si>
    <t>осуществляется - 1</t>
  </si>
  <si>
    <t>не осуществляется - 0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</si>
  <si>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нормативного правового акта поселения в отношении всех муниципальных услуг, утвержденных в реестре муниципальных услуг, оказываемых юридическим и физическим лицам в поселении</t>
  </si>
  <si>
    <t>Вi –доходы в виде прибыли, приходящейся на доли в уставных (складочных) капиталах хозяйственных товариществ и обществ, или по дивидендам, по акциям, принадлежащим бюджету поселения</t>
  </si>
  <si>
    <t>Сi – балансовая стоимость акций, находящихся в собственности бюджета поселения и иных форм участия в капитале на начало отчетного финансового года</t>
  </si>
  <si>
    <t>Наличие Интернет-портала оказания муниципальных услуг поселения в электронном виде</t>
  </si>
  <si>
    <t>наличие- 1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</si>
  <si>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нормативным правовым актом поселения в сферах социального обеспечения, культуры, физической культуры и спорта</t>
  </si>
  <si>
    <t>Наличие нормативно-правового акта поселения, устанавливающего стандарты (требования к качеству) предоставления муниципальных услуг юридическим и физическим лицам по муниципальным услугам в сферах социального обеспечения, культуры, физической культуры и спорта</t>
  </si>
  <si>
    <t>Использование организационно-правовых форм функционирования муниципальных учреждений поселения</t>
  </si>
  <si>
    <t>Вi –доходы от предпринимательской деятельности, полученные автономными учреждениями поселения в отчетном периоде</t>
  </si>
  <si>
    <t>Сi –доходы от предпринимательской деятельности, полученные бюджетными учреждениями поселения в отчетном периоде</t>
  </si>
  <si>
    <t>Эффективность использования муниципальными унитарными предприятиями поселения средств бюджета поселения</t>
  </si>
  <si>
    <t>Вi –объем безвозмездных и безвозвратных перечислений из бюджета  поселения муниципальным унитарным предприятиям в отчетном периоде</t>
  </si>
  <si>
    <t>Сi –объем доходов бюджета поселения от перечисления части прибыли муниципальных унитарных предприятий, остающейся после уплаты налогов и обязательных платежей, в отчетном периоде</t>
  </si>
  <si>
    <t>Наличие нормативных правовых актов поселения, устанавливающих нормативы финансовых затрат на предоставление муниципальных услуг в сферах социального обеспечения, культуры, физической культуры и спорта</t>
  </si>
  <si>
    <t>6-ое направление</t>
  </si>
  <si>
    <t>Индикаторы, характеризующие степень прозрачности бюджетного процесса</t>
  </si>
  <si>
    <t xml:space="preserve">Размещение на официальном сайте решения о местном бюджете и отчета о результатах деятельности финансового органа администрации поселения </t>
  </si>
  <si>
    <t>Размещение на официальном сайте информации о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</si>
  <si>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 xml:space="preserve">Фактическое значение индикатора
</t>
  </si>
  <si>
    <t>Ежемесячное размещение на официальном сайте отчетов об исполнении бюджета поселения</t>
  </si>
  <si>
    <t>Размещение на официальном сайте проектов нормативных правовых актов администрации поселения, в соответствии с порядком проведения независимой  антикоррупционной экспертизы</t>
  </si>
  <si>
    <t xml:space="preserve">Проведение публичных слушаний по проекту бюджета поселения в соответствии с установленным порядком </t>
  </si>
  <si>
    <t>Вi – число месяцев в отчетном финансовом году, за которые бюджетная отчетность представлена позже установленного срока</t>
  </si>
  <si>
    <t>проведена - 1</t>
  </si>
  <si>
    <t>не проведена - 0</t>
  </si>
  <si>
    <t>выполняется</t>
  </si>
  <si>
    <t>осуществляется</t>
  </si>
  <si>
    <t>наличие</t>
  </si>
  <si>
    <t>+</t>
  </si>
  <si>
    <t xml:space="preserve">выполняется </t>
  </si>
  <si>
    <t>х</t>
  </si>
  <si>
    <t xml:space="preserve">Изучение мнения населения о качестве оказания муниципальных услуг в соответствии с установленным в поселении порядке </t>
  </si>
  <si>
    <t>II</t>
  </si>
  <si>
    <t>удовлетворительное</t>
  </si>
  <si>
    <r>
      <t xml:space="preserve">Утверждение бюджета поселения на очередной финансовый год и плановый период </t>
    </r>
    <r>
      <rPr>
        <b/>
        <sz val="10"/>
        <rFont val="Times New Roman"/>
        <family val="1"/>
      </rPr>
      <t>(1)</t>
    </r>
  </si>
  <si>
    <r>
      <t xml:space="preserve">Наличие принятого до начала финансового года бюджета поселения </t>
    </r>
    <r>
      <rPr>
        <b/>
        <sz val="10"/>
        <rFont val="Times New Roman"/>
        <family val="1"/>
      </rPr>
      <t>(2)</t>
    </r>
  </si>
  <si>
    <r>
      <t xml:space="preserve">Исполнение бюджета поселения по доходам без учета безвозмездных поступлений в процентах к первоначально утвержденному уровню </t>
    </r>
    <r>
      <rPr>
        <b/>
        <sz val="10"/>
        <rFont val="Times New Roman"/>
        <family val="1"/>
      </rPr>
      <t>(2)</t>
    </r>
  </si>
  <si>
    <r>
      <t xml:space="preserve">Отклонение объема расходов бюджета поселения в IV квартале от среднего объема расходов за I-III кварталы (без учета целевых межбюджетных трансфертов из бюджетов других уровней) </t>
    </r>
    <r>
      <rPr>
        <b/>
        <sz val="10"/>
        <rFont val="Times New Roman"/>
        <family val="1"/>
      </rPr>
      <t>(2)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</si>
  <si>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U1.1i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</si>
  <si>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(Ui – Umin)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</si>
  <si>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</si>
  <si>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U1.3i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</si>
  <si>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U1.4i = |Вi  - Сi |/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</si>
  <si>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(Umax – Ui)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</si>
  <si>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</si>
  <si>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U1.6i = Вi / Сi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</si>
  <si>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</si>
  <si>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U2.2i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</si>
  <si>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U2.6i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</si>
  <si>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U2.9i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</si>
  <si>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("-" снижение;
"+" увеличение)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</si>
  <si>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U3.1i = (Вmaxi - Вmini )/Bsi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</si>
  <si>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U3.2i = (Вi / Сi)*100</t>
    </r>
  </si>
  <si>
    <r>
      <t xml:space="preserve">Оценка значения индикатора 
</t>
    </r>
    <r>
      <rPr>
        <b/>
        <sz val="10"/>
        <rFont val="Times New Roman"/>
        <family val="1"/>
      </rPr>
      <t>U3.3i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</si>
  <si>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U3.4i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</si>
  <si>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U3.5i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</si>
  <si>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U3.6i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</si>
  <si>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U4.1i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</si>
  <si>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</si>
  <si>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U4.3i = Ai</t>
    </r>
  </si>
  <si>
    <r>
      <t>≤30%</t>
    </r>
    <r>
      <rPr>
        <sz val="10"/>
        <rFont val="Times New Roman"/>
        <family val="1"/>
      </rPr>
      <t xml:space="preserve"> - 1</t>
    </r>
  </si>
  <si>
    <r>
      <t>≤Аi</t>
    </r>
    <r>
      <rPr>
        <sz val="10"/>
        <rFont val="Times New Roman"/>
        <family val="1"/>
      </rPr>
      <t xml:space="preserve"> - 1</t>
    </r>
  </si>
  <si>
    <r>
      <t>&gt;30%</t>
    </r>
    <r>
      <rPr>
        <sz val="10"/>
        <rFont val="Times New Roman"/>
        <family val="1"/>
      </rPr>
      <t xml:space="preserve"> - 0</t>
    </r>
  </si>
  <si>
    <r>
      <t>&gt;Аi</t>
    </r>
    <r>
      <rPr>
        <sz val="10"/>
        <rFont val="Times New Roman"/>
        <family val="1"/>
      </rPr>
      <t xml:space="preserve"> - 0</t>
    </r>
  </si>
  <si>
    <r>
      <t xml:space="preserve">Эффективность управления финансовыми вложениями, осуществляемыми за счет средств бюджета поселения </t>
    </r>
    <r>
      <rPr>
        <b/>
        <sz val="10"/>
        <rFont val="Times New Roman"/>
        <family val="1"/>
      </rPr>
      <t>(2)</t>
    </r>
  </si>
  <si>
    <r>
      <t xml:space="preserve">Проведение внешней проверки годового отчета об исполнении бюджета поселения уполномоченным органом </t>
    </r>
    <r>
      <rPr>
        <b/>
        <sz val="10"/>
        <rFont val="Times New Roman"/>
        <family val="1"/>
      </rPr>
      <t>(2)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</si>
  <si>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U5.1i = Вi / Сi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</si>
  <si>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U5.2i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</si>
  <si>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U5.3i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</si>
  <si>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</si>
  <si>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U5.5i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</si>
  <si>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</si>
  <si>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U5.8i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</si>
  <si>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U6.1i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</si>
  <si>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U6.2i = Ai</t>
    </r>
  </si>
  <si>
    <r>
      <t xml:space="preserve">Наличие отчетов об исполнении бюджета поселения на 1-ое число отчетного месяца
</t>
    </r>
    <r>
      <rPr>
        <b/>
        <sz val="10"/>
        <rFont val="Times New Roman"/>
        <family val="1"/>
      </rPr>
      <t>"+" - наличие
"-" - отсутствие</t>
    </r>
  </si>
  <si>
    <r>
      <t xml:space="preserve">Оценка значения индикатора 
</t>
    </r>
    <r>
      <rPr>
        <b/>
        <sz val="10"/>
        <rFont val="Times New Roman"/>
        <family val="1"/>
      </rPr>
      <t>U6.3i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</si>
  <si>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</si>
  <si>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U6.4i =1- Вi / 6</t>
    </r>
  </si>
  <si>
    <r>
      <t xml:space="preserve">Оценка значения индикатора 
</t>
    </r>
    <r>
      <rPr>
        <b/>
        <sz val="10"/>
        <rFont val="Times New Roman"/>
        <family val="1"/>
      </rPr>
      <t>U6.9i = Ai</t>
    </r>
  </si>
  <si>
    <t>Наличие результатов ежегодной оценки эффективности предоставляемых (планируемых к предоставлению) налоговых льгот и ставок, установленных представительными органами поселений Милютинского района в соответствии с порядком, утвержденным правовым актом поселения (2)</t>
  </si>
  <si>
    <t>Вi – объем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Милютинского района</t>
  </si>
  <si>
    <t>Отчет</t>
  </si>
  <si>
    <t>Большесальское сельское поселение</t>
  </si>
  <si>
    <t>Калининское сельское поселение</t>
  </si>
  <si>
    <t>Краснокрымское сельское поселение</t>
  </si>
  <si>
    <t>Крымское сельское поселение</t>
  </si>
  <si>
    <t>Недвиговское поселение</t>
  </si>
  <si>
    <t>Петровское сельское поселение</t>
  </si>
  <si>
    <t>Чалтырское сельское поселение</t>
  </si>
  <si>
    <t>Отношение объема просроченной дебиторской задолженности бюджета поселения Мясниковского района к объему расходов бюджета поселения</t>
  </si>
  <si>
    <t>Объем просроченной кредиторской задолженности муниципальных унитарных предприятий поселений Мясниковского района</t>
  </si>
  <si>
    <t>Наличие результатов оценки качества финансового менеджмента главных распорядителей средств бюджетов поселений Мясниковского района и формирование их рейтинга на основе методики, утвержденной нормативным правовым актом поселения</t>
  </si>
  <si>
    <t>Равномерность распределения во времени расходов на погашение муницпального долга бюджета поселения за последние три года</t>
  </si>
  <si>
    <t>Соотношение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Мясниковского района, и налоговых  доходов бюджетов поселений, поступивших в соответствии с пунктами 1 и 2 статьи 61 БК РФ</t>
  </si>
  <si>
    <t>Соблюдение поселениями предельных нормативов формирования расходов на содержание органов местного самоуправления, в соответствии с нормативноправовым актом Мясниковского района</t>
  </si>
  <si>
    <t>Аi -предельный норматив формирования расходов на содержание органов местного самоуправления, утвержденный нормативноправовым актом Мясниковского района</t>
  </si>
  <si>
    <t>Соблюдение поселениями требований бюджетного законодательства в соответствии с нормативноправовыми актами Мясниковского района</t>
  </si>
  <si>
    <t>Недвиговское сельское поселение</t>
  </si>
  <si>
    <t>петровское сельское поселение</t>
  </si>
  <si>
    <r>
      <t xml:space="preserve">Наличие нормативных правовых актов, документов и материалов, указанных в пунктах: 1.5, 1.6,  2.9,2.10, 4.3, 4.4, 4.5, 5.3, 5.5, 5.6, 5.8,  6.7 настоящего приложения и в пункте 11 приложения №2, на официальном сайте
</t>
    </r>
    <r>
      <rPr>
        <b/>
        <sz val="10"/>
        <rFont val="Times New Roman"/>
        <family val="1"/>
      </rPr>
      <t>"1" - наличие
"0" - отсутствие</t>
    </r>
  </si>
  <si>
    <t>Размещение нормативных правовых актов, документов и материалов, указанных в пунктах: 1.5, 1.6,  2.9,2.10, 4.3, 4.4, 4.5, 5.3, 5.5, 5.6, 5.8,  6.7 настоящего приложения и в пункте 11 приложения №2, на официальном сайте</t>
  </si>
  <si>
    <t>Вi – число нормативных правовых актов, указанных в пунктах: 1.5, 1.6,  2.9,2.10,4.3, 4.4, 4.5, 5.3, 5.5, 5.6, 5.8, 6.7 настоящего приложения, на официальном сайте в сети Интернет</t>
  </si>
  <si>
    <r>
      <t xml:space="preserve">Фактическое значение индикатора
</t>
    </r>
    <r>
      <rPr>
        <b/>
        <sz val="10"/>
        <rFont val="Times New Roman"/>
        <family val="1"/>
      </rPr>
      <t>U6.4i = Вi / 11</t>
    </r>
  </si>
  <si>
    <t>Своевременность и качество предоставления бюджетной отчетности в Финансовый отдел Администрации Мясниковского района</t>
  </si>
  <si>
    <t>Своевременность и качество предоставления бюджетной отчетности в Финансовый отдел Администрации Мясниковского района
"0" - наличие замечаний
"1" - отсутствие замечаний</t>
  </si>
  <si>
    <t>Соотношение недополученных доходов по местным налогам в результате действия налоговых льгот, установленных представительными органами поселений Мясниковского района к объему поступивших местных налогов (оценка поселений)</t>
  </si>
  <si>
    <r>
      <t xml:space="preserve">Оценка значения индикатора 
</t>
    </r>
    <r>
      <rPr>
        <b/>
        <sz val="10"/>
        <rFont val="Times New Roman"/>
        <family val="1"/>
      </rPr>
      <t>U1.6i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</si>
  <si>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</si>
  <si>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</si>
  <si>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U2.7i = Вi / Сi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</si>
  <si>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U2.8i = çВi  - Сi÷ / Сi</t>
    </r>
    <r>
      <rPr>
        <sz val="10"/>
        <rFont val="Times New Roman"/>
        <family val="1"/>
      </rPr>
      <t xml:space="preserve">
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</si>
  <si>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U2.10i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</si>
  <si>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U2.11i=ВIVi/(1.1*( ВIIIi+ВIii+ВIi)/3)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</si>
  <si>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U2.12i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</si>
  <si>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U5.7i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</si>
  <si>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U5.8i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</si>
  <si>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U6.7i = Ai</t>
    </r>
  </si>
  <si>
    <t>I</t>
  </si>
  <si>
    <t>надлежащее</t>
  </si>
  <si>
    <t>оценка качества управления бюджетным процессом в поселениях Мясниковского района за 2013 год</t>
  </si>
  <si>
    <t>проведена</t>
  </si>
  <si>
    <t xml:space="preserve">Наличие </t>
  </si>
  <si>
    <t>3409,5</t>
  </si>
  <si>
    <t>9814,4</t>
  </si>
  <si>
    <t>III</t>
  </si>
  <si>
    <t>ненадлежащее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</si>
</sst>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0.000"/>
    <numFmt numFmtId="167" formatCode="#,##0.00_ ;[Red]\-#,##0.00\ 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0;[Red]0.00"/>
    <numFmt numFmtId="175" formatCode="000000"/>
    <numFmt numFmtId="176" formatCode="mm/yy"/>
  </numFmts>
  <fonts count="32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42" applyFont="1" applyBorder="1" applyAlignment="1" applyProtection="1">
      <alignment horizontal="center" vertical="center" wrapText="1"/>
      <protection locked="0"/>
    </xf>
    <xf numFmtId="49" fontId="31" fillId="24" borderId="10" xfId="0" applyNumberFormat="1" applyFont="1" applyFill="1" applyBorder="1" applyAlignment="1" applyProtection="1">
      <alignment vertical="center" wrapText="1"/>
      <protection locked="0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top" textRotation="255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1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3" sqref="F13"/>
    </sheetView>
  </sheetViews>
  <sheetFormatPr defaultColWidth="1.37890625" defaultRowHeight="12.75"/>
  <cols>
    <col min="1" max="1" width="15.75390625" style="3" customWidth="1"/>
    <col min="2" max="2" width="3.75390625" style="3" customWidth="1"/>
    <col min="3" max="3" width="12.375" style="4" customWidth="1"/>
    <col min="4" max="4" width="13.625" style="4" customWidth="1"/>
    <col min="5" max="5" width="14.00390625" style="4" customWidth="1"/>
    <col min="6" max="6" width="24.625" style="4" customWidth="1"/>
    <col min="7" max="7" width="15.75390625" style="5" customWidth="1"/>
    <col min="8" max="8" width="6.75390625" style="5" customWidth="1"/>
    <col min="9" max="9" width="15.75390625" style="5" customWidth="1"/>
    <col min="10" max="13" width="15.75390625" style="4" customWidth="1"/>
    <col min="14" max="14" width="6.75390625" style="4" customWidth="1"/>
    <col min="15" max="15" width="15.75390625" style="4" customWidth="1"/>
    <col min="16" max="16" width="32.25390625" style="4" customWidth="1"/>
    <col min="17" max="17" width="6.75390625" style="4" customWidth="1"/>
    <col min="18" max="18" width="15.75390625" style="4" customWidth="1"/>
    <col min="19" max="19" width="32.25390625" style="4" customWidth="1"/>
    <col min="20" max="20" width="6.75390625" style="4" customWidth="1"/>
    <col min="21" max="21" width="15.75390625" style="4" customWidth="1"/>
    <col min="22" max="23" width="22.25390625" style="4" customWidth="1"/>
    <col min="24" max="24" width="21.125" style="4" customWidth="1"/>
    <col min="25" max="25" width="15.75390625" style="4" customWidth="1"/>
    <col min="26" max="26" width="6.75390625" style="4" customWidth="1"/>
    <col min="27" max="27" width="15.75390625" style="4" customWidth="1"/>
    <col min="28" max="28" width="41.375" style="4" customWidth="1"/>
    <col min="29" max="29" width="6.75390625" style="4" customWidth="1"/>
    <col min="30" max="30" width="26.125" style="4" customWidth="1"/>
    <col min="31" max="34" width="15.75390625" style="4" customWidth="1"/>
    <col min="35" max="35" width="6.75390625" style="4" customWidth="1"/>
    <col min="36" max="36" width="15.75390625" style="4" customWidth="1"/>
    <col min="37" max="37" width="80.625" style="4" customWidth="1"/>
    <col min="38" max="38" width="6.75390625" style="4" customWidth="1"/>
    <col min="39" max="39" width="24.00390625" style="4" customWidth="1"/>
    <col min="40" max="40" width="15.75390625" style="5" customWidth="1"/>
    <col min="41" max="41" width="6.75390625" style="5" customWidth="1"/>
    <col min="42" max="42" width="15.75390625" style="5" customWidth="1"/>
    <col min="43" max="45" width="17.00390625" style="4" customWidth="1"/>
    <col min="46" max="46" width="15.75390625" style="4" customWidth="1"/>
    <col min="47" max="47" width="6.75390625" style="4" customWidth="1"/>
    <col min="48" max="48" width="15.75390625" style="4" customWidth="1"/>
    <col min="49" max="60" width="9.625" style="4" customWidth="1"/>
    <col min="61" max="61" width="19.00390625" style="4" customWidth="1"/>
    <col min="62" max="62" width="6.75390625" style="4" customWidth="1"/>
    <col min="63" max="63" width="18.875" style="4" customWidth="1"/>
    <col min="64" max="75" width="5.125" style="4" customWidth="1"/>
    <col min="76" max="79" width="15.75390625" style="4" customWidth="1"/>
    <col min="80" max="80" width="6.75390625" style="4" customWidth="1"/>
    <col min="81" max="81" width="15.75390625" style="4" customWidth="1"/>
    <col min="82" max="83" width="16.75390625" style="4" customWidth="1"/>
    <col min="84" max="84" width="17.125" style="4" customWidth="1"/>
    <col min="85" max="85" width="16.75390625" style="4" customWidth="1"/>
    <col min="86" max="86" width="15.75390625" style="4" customWidth="1"/>
    <col min="87" max="87" width="6.75390625" style="4" customWidth="1"/>
    <col min="88" max="88" width="15.75390625" style="4" customWidth="1"/>
    <col min="89" max="89" width="51.00390625" style="4" customWidth="1"/>
    <col min="90" max="92" width="19.25390625" style="4" customWidth="1"/>
    <col min="93" max="93" width="6.75390625" style="4" customWidth="1"/>
    <col min="94" max="94" width="15.75390625" style="4" customWidth="1"/>
    <col min="95" max="95" width="24.00390625" style="4" customWidth="1"/>
    <col min="96" max="96" width="24.125" style="4" customWidth="1"/>
    <col min="97" max="97" width="20.375" style="4" customWidth="1"/>
    <col min="98" max="98" width="15.875" style="4" customWidth="1"/>
    <col min="99" max="99" width="6.75390625" style="4" customWidth="1"/>
    <col min="100" max="100" width="15.75390625" style="4" customWidth="1"/>
    <col min="101" max="101" width="19.125" style="4" customWidth="1"/>
    <col min="102" max="104" width="18.75390625" style="4" customWidth="1"/>
    <col min="105" max="105" width="6.75390625" style="4" customWidth="1"/>
    <col min="106" max="106" width="20.375" style="4" customWidth="1"/>
    <col min="107" max="107" width="41.25390625" style="4" customWidth="1"/>
    <col min="108" max="108" width="6.75390625" style="4" customWidth="1"/>
    <col min="109" max="109" width="30.875" style="4" customWidth="1"/>
    <col min="110" max="110" width="40.00390625" style="4" customWidth="1"/>
    <col min="111" max="111" width="6.75390625" style="4" customWidth="1"/>
    <col min="112" max="112" width="21.00390625" style="4" customWidth="1"/>
    <col min="113" max="116" width="13.25390625" style="4" customWidth="1"/>
    <col min="117" max="118" width="15.75390625" style="4" customWidth="1"/>
    <col min="119" max="119" width="6.75390625" style="4" customWidth="1"/>
    <col min="120" max="122" width="15.75390625" style="4" customWidth="1"/>
    <col min="123" max="123" width="16.375" style="4" customWidth="1"/>
    <col min="124" max="124" width="15.75390625" style="4" customWidth="1"/>
    <col min="125" max="125" width="6.75390625" style="4" customWidth="1"/>
    <col min="126" max="126" width="15.75390625" style="4" customWidth="1"/>
    <col min="127" max="127" width="15.75390625" style="5" customWidth="1"/>
    <col min="128" max="128" width="6.75390625" style="5" customWidth="1"/>
    <col min="129" max="129" width="15.75390625" style="5" customWidth="1"/>
    <col min="130" max="132" width="10.75390625" style="4" customWidth="1"/>
    <col min="133" max="137" width="13.75390625" style="4" customWidth="1"/>
    <col min="138" max="138" width="6.75390625" style="4" customWidth="1"/>
    <col min="139" max="139" width="13.75390625" style="4" customWidth="1"/>
    <col min="140" max="142" width="10.75390625" style="4" customWidth="1"/>
    <col min="143" max="147" width="13.75390625" style="4" customWidth="1"/>
    <col min="148" max="148" width="6.75390625" style="4" customWidth="1"/>
    <col min="149" max="149" width="13.75390625" style="4" customWidth="1"/>
    <col min="150" max="152" width="20.625" style="4" customWidth="1"/>
    <col min="153" max="153" width="15.75390625" style="4" customWidth="1"/>
    <col min="154" max="154" width="6.75390625" style="4" customWidth="1"/>
    <col min="155" max="155" width="15.75390625" style="4" customWidth="1"/>
    <col min="156" max="156" width="20.625" style="4" customWidth="1"/>
    <col min="157" max="157" width="18.75390625" style="4" customWidth="1"/>
    <col min="158" max="158" width="6.75390625" style="4" customWidth="1"/>
    <col min="159" max="159" width="19.25390625" style="4" customWidth="1"/>
    <col min="160" max="160" width="22.125" style="4" customWidth="1"/>
    <col min="161" max="161" width="18.875" style="4" customWidth="1"/>
    <col min="162" max="162" width="6.75390625" style="4" customWidth="1"/>
    <col min="163" max="163" width="21.25390625" style="4" customWidth="1"/>
    <col min="164" max="164" width="18.875" style="4" customWidth="1"/>
    <col min="165" max="165" width="21.125" style="4" customWidth="1"/>
    <col min="166" max="166" width="18.875" style="4" customWidth="1"/>
    <col min="167" max="167" width="18.75390625" style="4" customWidth="1"/>
    <col min="168" max="168" width="6.75390625" style="4" customWidth="1"/>
    <col min="169" max="169" width="20.625" style="4" customWidth="1"/>
    <col min="170" max="173" width="16.75390625" style="4" customWidth="1"/>
    <col min="174" max="174" width="15.75390625" style="4" customWidth="1"/>
    <col min="175" max="175" width="6.75390625" style="4" customWidth="1"/>
    <col min="176" max="176" width="15.75390625" style="4" customWidth="1"/>
    <col min="177" max="177" width="15.75390625" style="5" customWidth="1"/>
    <col min="178" max="178" width="6.75390625" style="5" customWidth="1"/>
    <col min="179" max="179" width="15.75390625" style="5" customWidth="1"/>
    <col min="180" max="181" width="22.625" style="4" customWidth="1"/>
    <col min="182" max="183" width="15.75390625" style="4" customWidth="1"/>
    <col min="184" max="184" width="6.75390625" style="4" customWidth="1"/>
    <col min="185" max="185" width="15.75390625" style="4" customWidth="1"/>
    <col min="186" max="188" width="29.00390625" style="4" customWidth="1"/>
    <col min="189" max="189" width="27.75390625" style="4" customWidth="1"/>
    <col min="190" max="190" width="6.75390625" style="4" customWidth="1"/>
    <col min="191" max="191" width="28.75390625" style="4" customWidth="1"/>
    <col min="192" max="193" width="29.25390625" style="4" customWidth="1"/>
    <col min="194" max="194" width="6.75390625" style="4" customWidth="1"/>
    <col min="195" max="195" width="29.75390625" style="4" customWidth="1"/>
    <col min="196" max="16384" width="1.37890625" style="4" customWidth="1"/>
  </cols>
  <sheetData>
    <row r="1" spans="1:18" ht="20.25">
      <c r="A1" s="87" t="s">
        <v>192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79" ht="20.25">
      <c r="A2" s="88" t="s">
        <v>230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6"/>
      <c r="T2" s="6"/>
      <c r="U2" s="6"/>
      <c r="V2" s="6"/>
      <c r="W2" s="6"/>
      <c r="X2" s="6"/>
      <c r="AN2" s="4"/>
      <c r="AO2" s="4"/>
      <c r="AP2" s="4"/>
      <c r="DW2" s="4"/>
      <c r="DX2" s="4"/>
      <c r="DY2" s="4"/>
      <c r="FU2" s="4"/>
      <c r="FV2" s="4"/>
      <c r="FW2" s="4"/>
    </row>
    <row r="3" spans="1:2" ht="15.75">
      <c r="A3" s="7"/>
      <c r="B3" s="7"/>
    </row>
    <row r="4" spans="1:198" ht="12.75">
      <c r="A4" s="54" t="s">
        <v>0</v>
      </c>
      <c r="B4" s="81" t="s">
        <v>15</v>
      </c>
      <c r="C4" s="66" t="s">
        <v>16</v>
      </c>
      <c r="D4" s="67"/>
      <c r="E4" s="67"/>
      <c r="F4" s="75"/>
      <c r="G4" s="69" t="s">
        <v>24</v>
      </c>
      <c r="H4" s="70"/>
      <c r="I4" s="71"/>
      <c r="J4" s="76">
        <v>1.1</v>
      </c>
      <c r="K4" s="77"/>
      <c r="L4" s="77"/>
      <c r="M4" s="77"/>
      <c r="N4" s="77"/>
      <c r="O4" s="78"/>
      <c r="P4" s="76">
        <v>1.2</v>
      </c>
      <c r="Q4" s="77"/>
      <c r="R4" s="78"/>
      <c r="S4" s="76">
        <v>1.3</v>
      </c>
      <c r="T4" s="77"/>
      <c r="U4" s="78"/>
      <c r="V4" s="60">
        <v>1.4</v>
      </c>
      <c r="W4" s="61"/>
      <c r="X4" s="61"/>
      <c r="Y4" s="61"/>
      <c r="Z4" s="61"/>
      <c r="AA4" s="62"/>
      <c r="AB4" s="76">
        <v>1.5</v>
      </c>
      <c r="AC4" s="77"/>
      <c r="AD4" s="78"/>
      <c r="AE4" s="60"/>
      <c r="AF4" s="61"/>
      <c r="AG4" s="61"/>
      <c r="AH4" s="61"/>
      <c r="AI4" s="61"/>
      <c r="AJ4" s="62"/>
      <c r="AK4" s="76">
        <v>1.6</v>
      </c>
      <c r="AL4" s="77"/>
      <c r="AM4" s="78"/>
      <c r="AN4" s="69" t="s">
        <v>35</v>
      </c>
      <c r="AO4" s="70"/>
      <c r="AP4" s="71"/>
      <c r="AQ4" s="60">
        <v>2.1</v>
      </c>
      <c r="AR4" s="61"/>
      <c r="AS4" s="61"/>
      <c r="AT4" s="61"/>
      <c r="AU4" s="61"/>
      <c r="AV4" s="62"/>
      <c r="AW4" s="76">
        <v>2.2</v>
      </c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8"/>
      <c r="BL4" s="60">
        <v>2.4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76">
        <v>2.5</v>
      </c>
      <c r="CE4" s="77"/>
      <c r="CF4" s="77"/>
      <c r="CG4" s="77"/>
      <c r="CH4" s="77"/>
      <c r="CI4" s="77"/>
      <c r="CJ4" s="78"/>
      <c r="CK4" s="60">
        <v>2.6</v>
      </c>
      <c r="CL4" s="61"/>
      <c r="CM4" s="61"/>
      <c r="CN4" s="61"/>
      <c r="CO4" s="61"/>
      <c r="CP4" s="62"/>
      <c r="CQ4" s="60">
        <v>2.7</v>
      </c>
      <c r="CR4" s="61"/>
      <c r="CS4" s="61"/>
      <c r="CT4" s="61"/>
      <c r="CU4" s="61"/>
      <c r="CV4" s="62"/>
      <c r="CW4" s="60">
        <v>2.8</v>
      </c>
      <c r="CX4" s="61"/>
      <c r="CY4" s="61"/>
      <c r="CZ4" s="61"/>
      <c r="DA4" s="61"/>
      <c r="DB4" s="62"/>
      <c r="DC4" s="60">
        <v>2.9</v>
      </c>
      <c r="DD4" s="61"/>
      <c r="DE4" s="62"/>
      <c r="DF4" s="50">
        <v>2.1</v>
      </c>
      <c r="DG4" s="58"/>
      <c r="DH4" s="59"/>
      <c r="DI4" s="50">
        <v>2.11</v>
      </c>
      <c r="DJ4" s="58"/>
      <c r="DK4" s="58"/>
      <c r="DL4" s="58"/>
      <c r="DM4" s="58"/>
      <c r="DN4" s="58"/>
      <c r="DO4" s="58"/>
      <c r="DP4" s="59"/>
      <c r="DQ4" s="60">
        <v>2.12</v>
      </c>
      <c r="DR4" s="61"/>
      <c r="DS4" s="61"/>
      <c r="DT4" s="61"/>
      <c r="DU4" s="61"/>
      <c r="DV4" s="62"/>
      <c r="DW4" s="69" t="s">
        <v>71</v>
      </c>
      <c r="DX4" s="70"/>
      <c r="DY4" s="71"/>
      <c r="DZ4" s="60">
        <v>3.1</v>
      </c>
      <c r="EA4" s="61"/>
      <c r="EB4" s="61"/>
      <c r="EC4" s="61"/>
      <c r="ED4" s="61"/>
      <c r="EE4" s="61"/>
      <c r="EF4" s="61"/>
      <c r="EG4" s="61"/>
      <c r="EH4" s="61"/>
      <c r="EI4" s="62"/>
      <c r="EJ4" s="60"/>
      <c r="EK4" s="61"/>
      <c r="EL4" s="61"/>
      <c r="EM4" s="61"/>
      <c r="EN4" s="61"/>
      <c r="EO4" s="61"/>
      <c r="EP4" s="61"/>
      <c r="EQ4" s="61"/>
      <c r="ER4" s="61"/>
      <c r="ES4" s="62"/>
      <c r="ET4" s="60">
        <v>3.2</v>
      </c>
      <c r="EU4" s="61"/>
      <c r="EV4" s="61"/>
      <c r="EW4" s="61"/>
      <c r="EX4" s="61"/>
      <c r="EY4" s="62"/>
      <c r="EZ4" s="60">
        <v>3.3</v>
      </c>
      <c r="FA4" s="61"/>
      <c r="FB4" s="61"/>
      <c r="FC4" s="62"/>
      <c r="FD4" s="60">
        <v>3.4</v>
      </c>
      <c r="FE4" s="61"/>
      <c r="FF4" s="61"/>
      <c r="FG4" s="62"/>
      <c r="FH4" s="60">
        <v>3.5</v>
      </c>
      <c r="FI4" s="61"/>
      <c r="FJ4" s="61"/>
      <c r="FK4" s="61"/>
      <c r="FL4" s="61"/>
      <c r="FM4" s="62"/>
      <c r="FN4" s="60">
        <v>3.6</v>
      </c>
      <c r="FO4" s="61"/>
      <c r="FP4" s="61"/>
      <c r="FQ4" s="61"/>
      <c r="FR4" s="61"/>
      <c r="FS4" s="61"/>
      <c r="FT4" s="62"/>
      <c r="FU4" s="69" t="s">
        <v>94</v>
      </c>
      <c r="FV4" s="70"/>
      <c r="FW4" s="71"/>
      <c r="FX4" s="60">
        <v>4.1</v>
      </c>
      <c r="FY4" s="61"/>
      <c r="FZ4" s="61"/>
      <c r="GA4" s="61"/>
      <c r="GB4" s="61"/>
      <c r="GC4" s="62"/>
      <c r="GD4" s="60">
        <v>4.2</v>
      </c>
      <c r="GE4" s="61"/>
      <c r="GF4" s="61"/>
      <c r="GG4" s="61"/>
      <c r="GH4" s="61"/>
      <c r="GI4" s="62"/>
      <c r="GJ4" s="63">
        <v>4.3</v>
      </c>
      <c r="GK4" s="63"/>
      <c r="GL4" s="63"/>
      <c r="GM4" s="63"/>
      <c r="GN4" s="9"/>
      <c r="GO4" s="9"/>
      <c r="GP4" s="9"/>
    </row>
    <row r="5" spans="1:198" s="3" customFormat="1" ht="88.5" customHeight="1">
      <c r="A5" s="55"/>
      <c r="B5" s="82"/>
      <c r="C5" s="84"/>
      <c r="D5" s="85"/>
      <c r="E5" s="85"/>
      <c r="F5" s="86"/>
      <c r="G5" s="68" t="s">
        <v>8</v>
      </c>
      <c r="H5" s="68"/>
      <c r="I5" s="68"/>
      <c r="J5" s="51" t="s">
        <v>20</v>
      </c>
      <c r="K5" s="52"/>
      <c r="L5" s="52"/>
      <c r="M5" s="52"/>
      <c r="N5" s="52"/>
      <c r="O5" s="53"/>
      <c r="P5" s="51" t="s">
        <v>144</v>
      </c>
      <c r="Q5" s="52"/>
      <c r="R5" s="53"/>
      <c r="S5" s="51" t="s">
        <v>145</v>
      </c>
      <c r="T5" s="52"/>
      <c r="U5" s="53"/>
      <c r="V5" s="51" t="s">
        <v>146</v>
      </c>
      <c r="W5" s="52"/>
      <c r="X5" s="52"/>
      <c r="Y5" s="52"/>
      <c r="Z5" s="52"/>
      <c r="AA5" s="53"/>
      <c r="AB5" s="51" t="s">
        <v>190</v>
      </c>
      <c r="AC5" s="52"/>
      <c r="AD5" s="53"/>
      <c r="AE5" s="51" t="s">
        <v>216</v>
      </c>
      <c r="AF5" s="52"/>
      <c r="AG5" s="52"/>
      <c r="AH5" s="52"/>
      <c r="AI5" s="52"/>
      <c r="AJ5" s="53"/>
      <c r="AK5" s="51" t="s">
        <v>33</v>
      </c>
      <c r="AL5" s="52"/>
      <c r="AM5" s="53"/>
      <c r="AN5" s="68" t="s">
        <v>9</v>
      </c>
      <c r="AO5" s="68"/>
      <c r="AP5" s="68"/>
      <c r="AQ5" s="51" t="s">
        <v>36</v>
      </c>
      <c r="AR5" s="52"/>
      <c r="AS5" s="52"/>
      <c r="AT5" s="52"/>
      <c r="AU5" s="52"/>
      <c r="AV5" s="53"/>
      <c r="AW5" s="51" t="s">
        <v>38</v>
      </c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3"/>
      <c r="BL5" s="51" t="s">
        <v>200</v>
      </c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3"/>
      <c r="CD5" s="51" t="s">
        <v>201</v>
      </c>
      <c r="CE5" s="52"/>
      <c r="CF5" s="52"/>
      <c r="CG5" s="52"/>
      <c r="CH5" s="52"/>
      <c r="CI5" s="52"/>
      <c r="CJ5" s="53"/>
      <c r="CK5" s="51" t="s">
        <v>59</v>
      </c>
      <c r="CL5" s="52"/>
      <c r="CM5" s="52"/>
      <c r="CN5" s="52"/>
      <c r="CO5" s="52"/>
      <c r="CP5" s="53"/>
      <c r="CQ5" s="51" t="s">
        <v>5</v>
      </c>
      <c r="CR5" s="52"/>
      <c r="CS5" s="52"/>
      <c r="CT5" s="52"/>
      <c r="CU5" s="52"/>
      <c r="CV5" s="53"/>
      <c r="CW5" s="51" t="s">
        <v>64</v>
      </c>
      <c r="CX5" s="52"/>
      <c r="CY5" s="52"/>
      <c r="CZ5" s="52"/>
      <c r="DA5" s="52"/>
      <c r="DB5" s="53"/>
      <c r="DC5" s="51" t="s">
        <v>202</v>
      </c>
      <c r="DD5" s="52"/>
      <c r="DE5" s="53"/>
      <c r="DF5" s="51" t="s">
        <v>67</v>
      </c>
      <c r="DG5" s="52"/>
      <c r="DH5" s="53"/>
      <c r="DI5" s="51" t="s">
        <v>147</v>
      </c>
      <c r="DJ5" s="52"/>
      <c r="DK5" s="52"/>
      <c r="DL5" s="52"/>
      <c r="DM5" s="52"/>
      <c r="DN5" s="52"/>
      <c r="DO5" s="52"/>
      <c r="DP5" s="53"/>
      <c r="DQ5" s="51" t="s">
        <v>6</v>
      </c>
      <c r="DR5" s="52"/>
      <c r="DS5" s="52"/>
      <c r="DT5" s="52"/>
      <c r="DU5" s="52"/>
      <c r="DV5" s="53"/>
      <c r="DW5" s="68" t="s">
        <v>10</v>
      </c>
      <c r="DX5" s="68"/>
      <c r="DY5" s="68"/>
      <c r="DZ5" s="51" t="s">
        <v>203</v>
      </c>
      <c r="EA5" s="52"/>
      <c r="EB5" s="52"/>
      <c r="EC5" s="52"/>
      <c r="ED5" s="52"/>
      <c r="EE5" s="52"/>
      <c r="EF5" s="52"/>
      <c r="EG5" s="52"/>
      <c r="EH5" s="52"/>
      <c r="EI5" s="53"/>
      <c r="EJ5" s="51" t="s">
        <v>79</v>
      </c>
      <c r="EK5" s="52"/>
      <c r="EL5" s="52"/>
      <c r="EM5" s="52"/>
      <c r="EN5" s="52"/>
      <c r="EO5" s="52"/>
      <c r="EP5" s="52"/>
      <c r="EQ5" s="52"/>
      <c r="ER5" s="52"/>
      <c r="ES5" s="53"/>
      <c r="ET5" s="51" t="s">
        <v>80</v>
      </c>
      <c r="EU5" s="52"/>
      <c r="EV5" s="52"/>
      <c r="EW5" s="52"/>
      <c r="EX5" s="52"/>
      <c r="EY5" s="53"/>
      <c r="EZ5" s="51" t="s">
        <v>84</v>
      </c>
      <c r="FA5" s="52"/>
      <c r="FB5" s="52"/>
      <c r="FC5" s="53"/>
      <c r="FD5" s="51" t="s">
        <v>7</v>
      </c>
      <c r="FE5" s="52"/>
      <c r="FF5" s="52"/>
      <c r="FG5" s="53"/>
      <c r="FH5" s="51" t="s">
        <v>89</v>
      </c>
      <c r="FI5" s="52"/>
      <c r="FJ5" s="52"/>
      <c r="FK5" s="52"/>
      <c r="FL5" s="52"/>
      <c r="FM5" s="53"/>
      <c r="FN5" s="51" t="s">
        <v>92</v>
      </c>
      <c r="FO5" s="52"/>
      <c r="FP5" s="52"/>
      <c r="FQ5" s="52"/>
      <c r="FR5" s="52"/>
      <c r="FS5" s="52"/>
      <c r="FT5" s="53"/>
      <c r="FU5" s="68" t="s">
        <v>95</v>
      </c>
      <c r="FV5" s="68"/>
      <c r="FW5" s="68"/>
      <c r="FX5" s="51" t="s">
        <v>204</v>
      </c>
      <c r="FY5" s="52"/>
      <c r="FZ5" s="52"/>
      <c r="GA5" s="52"/>
      <c r="GB5" s="52"/>
      <c r="GC5" s="53"/>
      <c r="GD5" s="51" t="s">
        <v>205</v>
      </c>
      <c r="GE5" s="52"/>
      <c r="GF5" s="52"/>
      <c r="GG5" s="52"/>
      <c r="GH5" s="52"/>
      <c r="GI5" s="53"/>
      <c r="GJ5" s="57" t="s">
        <v>207</v>
      </c>
      <c r="GK5" s="57"/>
      <c r="GL5" s="57"/>
      <c r="GM5" s="57"/>
      <c r="GN5" s="12"/>
      <c r="GO5" s="12"/>
      <c r="GP5" s="12"/>
    </row>
    <row r="6" spans="1:198" s="3" customFormat="1" ht="88.5" customHeight="1">
      <c r="A6" s="55"/>
      <c r="B6" s="82"/>
      <c r="C6" s="57" t="s">
        <v>19</v>
      </c>
      <c r="D6" s="54" t="s">
        <v>34</v>
      </c>
      <c r="E6" s="54" t="s">
        <v>17</v>
      </c>
      <c r="F6" s="57" t="s">
        <v>18</v>
      </c>
      <c r="G6" s="68" t="s">
        <v>22</v>
      </c>
      <c r="H6" s="68" t="s">
        <v>11</v>
      </c>
      <c r="I6" s="68" t="s">
        <v>23</v>
      </c>
      <c r="J6" s="54" t="s">
        <v>21</v>
      </c>
      <c r="K6" s="54" t="s">
        <v>14</v>
      </c>
      <c r="L6" s="57" t="s">
        <v>148</v>
      </c>
      <c r="M6" s="57" t="s">
        <v>149</v>
      </c>
      <c r="N6" s="57" t="s">
        <v>11</v>
      </c>
      <c r="O6" s="57" t="s">
        <v>12</v>
      </c>
      <c r="P6" s="8" t="s">
        <v>150</v>
      </c>
      <c r="Q6" s="57" t="s">
        <v>11</v>
      </c>
      <c r="R6" s="57" t="s">
        <v>12</v>
      </c>
      <c r="S6" s="8" t="s">
        <v>151</v>
      </c>
      <c r="T6" s="57" t="s">
        <v>11</v>
      </c>
      <c r="U6" s="57" t="s">
        <v>12</v>
      </c>
      <c r="V6" s="54" t="s">
        <v>29</v>
      </c>
      <c r="W6" s="54" t="s">
        <v>30</v>
      </c>
      <c r="X6" s="57" t="s">
        <v>152</v>
      </c>
      <c r="Y6" s="57" t="s">
        <v>153</v>
      </c>
      <c r="Z6" s="57" t="s">
        <v>11</v>
      </c>
      <c r="AA6" s="57" t="s">
        <v>12</v>
      </c>
      <c r="AB6" s="8" t="s">
        <v>154</v>
      </c>
      <c r="AC6" s="57" t="s">
        <v>11</v>
      </c>
      <c r="AD6" s="57" t="s">
        <v>12</v>
      </c>
      <c r="AE6" s="54" t="s">
        <v>31</v>
      </c>
      <c r="AF6" s="54" t="s">
        <v>32</v>
      </c>
      <c r="AG6" s="54" t="s">
        <v>155</v>
      </c>
      <c r="AH6" s="54" t="s">
        <v>153</v>
      </c>
      <c r="AI6" s="54" t="s">
        <v>11</v>
      </c>
      <c r="AJ6" s="54" t="s">
        <v>12</v>
      </c>
      <c r="AK6" s="8" t="s">
        <v>217</v>
      </c>
      <c r="AL6" s="57" t="s">
        <v>11</v>
      </c>
      <c r="AM6" s="57" t="s">
        <v>12</v>
      </c>
      <c r="AN6" s="68" t="s">
        <v>22</v>
      </c>
      <c r="AO6" s="68" t="s">
        <v>11</v>
      </c>
      <c r="AP6" s="68" t="s">
        <v>23</v>
      </c>
      <c r="AQ6" s="54" t="s">
        <v>37</v>
      </c>
      <c r="AR6" s="54" t="s">
        <v>14</v>
      </c>
      <c r="AS6" s="57" t="s">
        <v>156</v>
      </c>
      <c r="AT6" s="57" t="s">
        <v>153</v>
      </c>
      <c r="AU6" s="57" t="s">
        <v>11</v>
      </c>
      <c r="AV6" s="57" t="s">
        <v>12</v>
      </c>
      <c r="AW6" s="66" t="s">
        <v>51</v>
      </c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75"/>
      <c r="BI6" s="8" t="s">
        <v>157</v>
      </c>
      <c r="BJ6" s="57" t="s">
        <v>11</v>
      </c>
      <c r="BK6" s="57" t="s">
        <v>12</v>
      </c>
      <c r="BL6" s="66" t="s">
        <v>53</v>
      </c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75"/>
      <c r="BX6" s="54" t="s">
        <v>52</v>
      </c>
      <c r="BY6" s="54" t="s">
        <v>14</v>
      </c>
      <c r="BZ6" s="57" t="s">
        <v>218</v>
      </c>
      <c r="CA6" s="57" t="s">
        <v>153</v>
      </c>
      <c r="CB6" s="57" t="s">
        <v>11</v>
      </c>
      <c r="CC6" s="57" t="s">
        <v>12</v>
      </c>
      <c r="CD6" s="66" t="s">
        <v>54</v>
      </c>
      <c r="CE6" s="67"/>
      <c r="CF6" s="67"/>
      <c r="CG6" s="67"/>
      <c r="CH6" s="8" t="s">
        <v>219</v>
      </c>
      <c r="CI6" s="57" t="s">
        <v>11</v>
      </c>
      <c r="CJ6" s="57" t="s">
        <v>12</v>
      </c>
      <c r="CK6" s="54" t="s">
        <v>60</v>
      </c>
      <c r="CL6" s="54" t="s">
        <v>61</v>
      </c>
      <c r="CM6" s="57" t="s">
        <v>158</v>
      </c>
      <c r="CN6" s="57" t="s">
        <v>153</v>
      </c>
      <c r="CO6" s="57" t="s">
        <v>11</v>
      </c>
      <c r="CP6" s="57" t="s">
        <v>12</v>
      </c>
      <c r="CQ6" s="54" t="s">
        <v>62</v>
      </c>
      <c r="CR6" s="54" t="s">
        <v>63</v>
      </c>
      <c r="CS6" s="57" t="s">
        <v>220</v>
      </c>
      <c r="CT6" s="57" t="s">
        <v>149</v>
      </c>
      <c r="CU6" s="57" t="s">
        <v>11</v>
      </c>
      <c r="CV6" s="57" t="s">
        <v>12</v>
      </c>
      <c r="CW6" s="54" t="s">
        <v>65</v>
      </c>
      <c r="CX6" s="54" t="s">
        <v>66</v>
      </c>
      <c r="CY6" s="57" t="s">
        <v>221</v>
      </c>
      <c r="CZ6" s="57" t="s">
        <v>153</v>
      </c>
      <c r="DA6" s="57" t="s">
        <v>11</v>
      </c>
      <c r="DB6" s="57" t="s">
        <v>12</v>
      </c>
      <c r="DC6" s="11" t="s">
        <v>159</v>
      </c>
      <c r="DD6" s="57" t="s">
        <v>11</v>
      </c>
      <c r="DE6" s="57" t="s">
        <v>12</v>
      </c>
      <c r="DF6" s="8" t="s">
        <v>222</v>
      </c>
      <c r="DG6" s="57" t="s">
        <v>11</v>
      </c>
      <c r="DH6" s="57" t="s">
        <v>12</v>
      </c>
      <c r="DI6" s="66" t="s">
        <v>68</v>
      </c>
      <c r="DJ6" s="67"/>
      <c r="DK6" s="67"/>
      <c r="DL6" s="67"/>
      <c r="DM6" s="57" t="s">
        <v>223</v>
      </c>
      <c r="DN6" s="57" t="s">
        <v>153</v>
      </c>
      <c r="DO6" s="57" t="s">
        <v>11</v>
      </c>
      <c r="DP6" s="57" t="s">
        <v>12</v>
      </c>
      <c r="DQ6" s="57" t="s">
        <v>2</v>
      </c>
      <c r="DR6" s="57" t="s">
        <v>1</v>
      </c>
      <c r="DS6" s="57" t="s">
        <v>160</v>
      </c>
      <c r="DT6" s="8" t="s">
        <v>224</v>
      </c>
      <c r="DU6" s="54" t="s">
        <v>11</v>
      </c>
      <c r="DV6" s="54" t="s">
        <v>12</v>
      </c>
      <c r="DW6" s="68" t="s">
        <v>22</v>
      </c>
      <c r="DX6" s="68" t="s">
        <v>11</v>
      </c>
      <c r="DY6" s="68" t="s">
        <v>23</v>
      </c>
      <c r="DZ6" s="51" t="s">
        <v>75</v>
      </c>
      <c r="EA6" s="52"/>
      <c r="EB6" s="52"/>
      <c r="EC6" s="54" t="s">
        <v>76</v>
      </c>
      <c r="ED6" s="54" t="s">
        <v>77</v>
      </c>
      <c r="EE6" s="54" t="s">
        <v>78</v>
      </c>
      <c r="EF6" s="57" t="s">
        <v>161</v>
      </c>
      <c r="EG6" s="57" t="s">
        <v>153</v>
      </c>
      <c r="EH6" s="57" t="s">
        <v>11</v>
      </c>
      <c r="EI6" s="57" t="s">
        <v>12</v>
      </c>
      <c r="EJ6" s="51" t="s">
        <v>75</v>
      </c>
      <c r="EK6" s="52"/>
      <c r="EL6" s="52"/>
      <c r="EM6" s="54" t="s">
        <v>76</v>
      </c>
      <c r="EN6" s="54" t="s">
        <v>77</v>
      </c>
      <c r="EO6" s="54" t="s">
        <v>78</v>
      </c>
      <c r="EP6" s="57" t="s">
        <v>161</v>
      </c>
      <c r="EQ6" s="57" t="s">
        <v>153</v>
      </c>
      <c r="ER6" s="57" t="s">
        <v>11</v>
      </c>
      <c r="ES6" s="57" t="s">
        <v>12</v>
      </c>
      <c r="ET6" s="57" t="s">
        <v>81</v>
      </c>
      <c r="EU6" s="57" t="s">
        <v>82</v>
      </c>
      <c r="EV6" s="57" t="s">
        <v>162</v>
      </c>
      <c r="EW6" s="8" t="s">
        <v>83</v>
      </c>
      <c r="EX6" s="54" t="s">
        <v>11</v>
      </c>
      <c r="EY6" s="54" t="s">
        <v>12</v>
      </c>
      <c r="EZ6" s="57" t="s">
        <v>87</v>
      </c>
      <c r="FA6" s="8" t="s">
        <v>163</v>
      </c>
      <c r="FB6" s="54" t="s">
        <v>11</v>
      </c>
      <c r="FC6" s="54" t="s">
        <v>12</v>
      </c>
      <c r="FD6" s="57" t="s">
        <v>88</v>
      </c>
      <c r="FE6" s="8" t="s">
        <v>164</v>
      </c>
      <c r="FF6" s="54" t="s">
        <v>11</v>
      </c>
      <c r="FG6" s="54" t="s">
        <v>12</v>
      </c>
      <c r="FH6" s="54" t="s">
        <v>90</v>
      </c>
      <c r="FI6" s="54" t="s">
        <v>91</v>
      </c>
      <c r="FJ6" s="57" t="s">
        <v>165</v>
      </c>
      <c r="FK6" s="57" t="s">
        <v>153</v>
      </c>
      <c r="FL6" s="57" t="s">
        <v>11</v>
      </c>
      <c r="FM6" s="57" t="s">
        <v>12</v>
      </c>
      <c r="FN6" s="66" t="s">
        <v>93</v>
      </c>
      <c r="FO6" s="67"/>
      <c r="FP6" s="67"/>
      <c r="FQ6" s="67"/>
      <c r="FR6" s="8" t="s">
        <v>166</v>
      </c>
      <c r="FS6" s="54" t="s">
        <v>11</v>
      </c>
      <c r="FT6" s="54" t="s">
        <v>12</v>
      </c>
      <c r="FU6" s="68" t="s">
        <v>22</v>
      </c>
      <c r="FV6" s="68" t="s">
        <v>11</v>
      </c>
      <c r="FW6" s="68" t="s">
        <v>23</v>
      </c>
      <c r="FX6" s="54" t="s">
        <v>191</v>
      </c>
      <c r="FY6" s="54" t="s">
        <v>96</v>
      </c>
      <c r="FZ6" s="57" t="s">
        <v>167</v>
      </c>
      <c r="GA6" s="57" t="s">
        <v>149</v>
      </c>
      <c r="GB6" s="57" t="s">
        <v>11</v>
      </c>
      <c r="GC6" s="57" t="s">
        <v>12</v>
      </c>
      <c r="GD6" s="57" t="s">
        <v>206</v>
      </c>
      <c r="GE6" s="54" t="s">
        <v>97</v>
      </c>
      <c r="GF6" s="57" t="s">
        <v>160</v>
      </c>
      <c r="GG6" s="8" t="s">
        <v>168</v>
      </c>
      <c r="GH6" s="54" t="s">
        <v>11</v>
      </c>
      <c r="GI6" s="54" t="s">
        <v>12</v>
      </c>
      <c r="GJ6" s="57" t="s">
        <v>13</v>
      </c>
      <c r="GK6" s="11" t="s">
        <v>169</v>
      </c>
      <c r="GL6" s="57" t="s">
        <v>11</v>
      </c>
      <c r="GM6" s="57" t="s">
        <v>12</v>
      </c>
      <c r="GN6" s="12"/>
      <c r="GO6" s="12"/>
      <c r="GP6" s="12"/>
    </row>
    <row r="7" spans="1:198" s="3" customFormat="1" ht="57.75" customHeight="1">
      <c r="A7" s="55"/>
      <c r="B7" s="82"/>
      <c r="C7" s="57"/>
      <c r="D7" s="55"/>
      <c r="E7" s="55"/>
      <c r="F7" s="57"/>
      <c r="G7" s="68"/>
      <c r="H7" s="68"/>
      <c r="I7" s="68"/>
      <c r="J7" s="55"/>
      <c r="K7" s="55"/>
      <c r="L7" s="57"/>
      <c r="M7" s="57"/>
      <c r="N7" s="57"/>
      <c r="O7" s="57"/>
      <c r="P7" s="11" t="s">
        <v>27</v>
      </c>
      <c r="Q7" s="57"/>
      <c r="R7" s="57"/>
      <c r="S7" s="11" t="s">
        <v>25</v>
      </c>
      <c r="T7" s="57"/>
      <c r="U7" s="57"/>
      <c r="V7" s="55"/>
      <c r="W7" s="55"/>
      <c r="X7" s="57"/>
      <c r="Y7" s="57"/>
      <c r="Z7" s="57"/>
      <c r="AA7" s="57"/>
      <c r="AB7" s="11" t="s">
        <v>25</v>
      </c>
      <c r="AC7" s="57"/>
      <c r="AD7" s="57"/>
      <c r="AE7" s="55"/>
      <c r="AF7" s="55"/>
      <c r="AG7" s="55"/>
      <c r="AH7" s="55"/>
      <c r="AI7" s="55"/>
      <c r="AJ7" s="55"/>
      <c r="AK7" s="11" t="s">
        <v>25</v>
      </c>
      <c r="AL7" s="57"/>
      <c r="AM7" s="57"/>
      <c r="AN7" s="68"/>
      <c r="AO7" s="68"/>
      <c r="AP7" s="68"/>
      <c r="AQ7" s="55"/>
      <c r="AR7" s="55"/>
      <c r="AS7" s="57"/>
      <c r="AT7" s="57"/>
      <c r="AU7" s="57"/>
      <c r="AV7" s="57"/>
      <c r="AW7" s="64" t="s">
        <v>39</v>
      </c>
      <c r="AX7" s="64" t="s">
        <v>40</v>
      </c>
      <c r="AY7" s="64" t="s">
        <v>41</v>
      </c>
      <c r="AZ7" s="64" t="s">
        <v>42</v>
      </c>
      <c r="BA7" s="64" t="s">
        <v>43</v>
      </c>
      <c r="BB7" s="64" t="s">
        <v>44</v>
      </c>
      <c r="BC7" s="64" t="s">
        <v>45</v>
      </c>
      <c r="BD7" s="64" t="s">
        <v>46</v>
      </c>
      <c r="BE7" s="64" t="s">
        <v>47</v>
      </c>
      <c r="BF7" s="64" t="s">
        <v>48</v>
      </c>
      <c r="BG7" s="64" t="s">
        <v>49</v>
      </c>
      <c r="BH7" s="64" t="s">
        <v>50</v>
      </c>
      <c r="BI7" s="11" t="s">
        <v>86</v>
      </c>
      <c r="BJ7" s="57"/>
      <c r="BK7" s="57"/>
      <c r="BL7" s="64" t="s">
        <v>39</v>
      </c>
      <c r="BM7" s="64" t="s">
        <v>40</v>
      </c>
      <c r="BN7" s="64" t="s">
        <v>41</v>
      </c>
      <c r="BO7" s="64" t="s">
        <v>42</v>
      </c>
      <c r="BP7" s="64" t="s">
        <v>43</v>
      </c>
      <c r="BQ7" s="64" t="s">
        <v>44</v>
      </c>
      <c r="BR7" s="64" t="s">
        <v>45</v>
      </c>
      <c r="BS7" s="64" t="s">
        <v>46</v>
      </c>
      <c r="BT7" s="64" t="s">
        <v>47</v>
      </c>
      <c r="BU7" s="64" t="s">
        <v>48</v>
      </c>
      <c r="BV7" s="64" t="s">
        <v>49</v>
      </c>
      <c r="BW7" s="64" t="s">
        <v>50</v>
      </c>
      <c r="BX7" s="55"/>
      <c r="BY7" s="55"/>
      <c r="BZ7" s="57"/>
      <c r="CA7" s="57"/>
      <c r="CB7" s="57"/>
      <c r="CC7" s="57"/>
      <c r="CD7" s="64" t="s">
        <v>55</v>
      </c>
      <c r="CE7" s="64" t="s">
        <v>56</v>
      </c>
      <c r="CF7" s="64" t="s">
        <v>57</v>
      </c>
      <c r="CG7" s="64" t="s">
        <v>58</v>
      </c>
      <c r="CH7" s="11" t="s">
        <v>86</v>
      </c>
      <c r="CI7" s="57"/>
      <c r="CJ7" s="57"/>
      <c r="CK7" s="55"/>
      <c r="CL7" s="55"/>
      <c r="CM7" s="57"/>
      <c r="CN7" s="57"/>
      <c r="CO7" s="57"/>
      <c r="CP7" s="57"/>
      <c r="CQ7" s="55"/>
      <c r="CR7" s="55"/>
      <c r="CS7" s="57"/>
      <c r="CT7" s="57"/>
      <c r="CU7" s="57"/>
      <c r="CV7" s="57"/>
      <c r="CW7" s="55"/>
      <c r="CX7" s="55"/>
      <c r="CY7" s="57"/>
      <c r="CZ7" s="57"/>
      <c r="DA7" s="57"/>
      <c r="DB7" s="57"/>
      <c r="DC7" s="11" t="s">
        <v>25</v>
      </c>
      <c r="DD7" s="57"/>
      <c r="DE7" s="57"/>
      <c r="DF7" s="11" t="s">
        <v>25</v>
      </c>
      <c r="DG7" s="57"/>
      <c r="DH7" s="57"/>
      <c r="DI7" s="64" t="s">
        <v>55</v>
      </c>
      <c r="DJ7" s="64" t="s">
        <v>56</v>
      </c>
      <c r="DK7" s="64" t="s">
        <v>57</v>
      </c>
      <c r="DL7" s="64" t="s">
        <v>58</v>
      </c>
      <c r="DM7" s="57"/>
      <c r="DN7" s="57"/>
      <c r="DO7" s="57"/>
      <c r="DP7" s="57"/>
      <c r="DQ7" s="57"/>
      <c r="DR7" s="57"/>
      <c r="DS7" s="57"/>
      <c r="DT7" s="11" t="s">
        <v>69</v>
      </c>
      <c r="DU7" s="55"/>
      <c r="DV7" s="55"/>
      <c r="DW7" s="68"/>
      <c r="DX7" s="68"/>
      <c r="DY7" s="68"/>
      <c r="DZ7" s="64" t="s">
        <v>72</v>
      </c>
      <c r="EA7" s="64" t="s">
        <v>73</v>
      </c>
      <c r="EB7" s="64" t="s">
        <v>74</v>
      </c>
      <c r="EC7" s="55"/>
      <c r="ED7" s="55"/>
      <c r="EE7" s="55"/>
      <c r="EF7" s="57"/>
      <c r="EG7" s="57"/>
      <c r="EH7" s="57"/>
      <c r="EI7" s="57"/>
      <c r="EJ7" s="64" t="s">
        <v>72</v>
      </c>
      <c r="EK7" s="64" t="s">
        <v>73</v>
      </c>
      <c r="EL7" s="64" t="s">
        <v>74</v>
      </c>
      <c r="EM7" s="55"/>
      <c r="EN7" s="55"/>
      <c r="EO7" s="55"/>
      <c r="EP7" s="57"/>
      <c r="EQ7" s="57"/>
      <c r="ER7" s="57"/>
      <c r="ES7" s="57"/>
      <c r="ET7" s="57"/>
      <c r="EU7" s="57"/>
      <c r="EV7" s="57"/>
      <c r="EW7" s="10" t="s">
        <v>170</v>
      </c>
      <c r="EX7" s="55"/>
      <c r="EY7" s="55"/>
      <c r="EZ7" s="57"/>
      <c r="FA7" s="11" t="s">
        <v>85</v>
      </c>
      <c r="FB7" s="55"/>
      <c r="FC7" s="55"/>
      <c r="FD7" s="57"/>
      <c r="FE7" s="11" t="s">
        <v>85</v>
      </c>
      <c r="FF7" s="55"/>
      <c r="FG7" s="55"/>
      <c r="FH7" s="55"/>
      <c r="FI7" s="55"/>
      <c r="FJ7" s="57"/>
      <c r="FK7" s="57"/>
      <c r="FL7" s="57"/>
      <c r="FM7" s="57"/>
      <c r="FN7" s="64" t="s">
        <v>55</v>
      </c>
      <c r="FO7" s="64" t="s">
        <v>56</v>
      </c>
      <c r="FP7" s="64" t="s">
        <v>57</v>
      </c>
      <c r="FQ7" s="64" t="s">
        <v>58</v>
      </c>
      <c r="FR7" s="11" t="s">
        <v>85</v>
      </c>
      <c r="FS7" s="55"/>
      <c r="FT7" s="55"/>
      <c r="FU7" s="68"/>
      <c r="FV7" s="68"/>
      <c r="FW7" s="68"/>
      <c r="FX7" s="55"/>
      <c r="FY7" s="55"/>
      <c r="FZ7" s="57"/>
      <c r="GA7" s="57"/>
      <c r="GB7" s="57"/>
      <c r="GC7" s="57"/>
      <c r="GD7" s="57"/>
      <c r="GE7" s="55"/>
      <c r="GF7" s="57"/>
      <c r="GG7" s="10" t="s">
        <v>171</v>
      </c>
      <c r="GH7" s="55"/>
      <c r="GI7" s="55"/>
      <c r="GJ7" s="57"/>
      <c r="GK7" s="11" t="s">
        <v>98</v>
      </c>
      <c r="GL7" s="57"/>
      <c r="GM7" s="57"/>
      <c r="GN7" s="12"/>
      <c r="GO7" s="12"/>
      <c r="GP7" s="12"/>
    </row>
    <row r="8" spans="1:198" s="3" customFormat="1" ht="57.75" customHeight="1">
      <c r="A8" s="56"/>
      <c r="B8" s="83"/>
      <c r="C8" s="57"/>
      <c r="D8" s="56"/>
      <c r="E8" s="55"/>
      <c r="F8" s="57"/>
      <c r="G8" s="68"/>
      <c r="H8" s="68"/>
      <c r="I8" s="68"/>
      <c r="J8" s="56"/>
      <c r="K8" s="56"/>
      <c r="L8" s="57"/>
      <c r="M8" s="57"/>
      <c r="N8" s="57"/>
      <c r="O8" s="57"/>
      <c r="P8" s="11" t="s">
        <v>28</v>
      </c>
      <c r="Q8" s="57"/>
      <c r="R8" s="57"/>
      <c r="S8" s="11" t="s">
        <v>26</v>
      </c>
      <c r="T8" s="57"/>
      <c r="U8" s="57"/>
      <c r="V8" s="56"/>
      <c r="W8" s="56"/>
      <c r="X8" s="57"/>
      <c r="Y8" s="57"/>
      <c r="Z8" s="57"/>
      <c r="AA8" s="57"/>
      <c r="AB8" s="11" t="s">
        <v>26</v>
      </c>
      <c r="AC8" s="57"/>
      <c r="AD8" s="57"/>
      <c r="AE8" s="56"/>
      <c r="AF8" s="56"/>
      <c r="AG8" s="56"/>
      <c r="AH8" s="56"/>
      <c r="AI8" s="56"/>
      <c r="AJ8" s="56"/>
      <c r="AK8" s="11" t="s">
        <v>26</v>
      </c>
      <c r="AL8" s="57"/>
      <c r="AM8" s="57"/>
      <c r="AN8" s="68"/>
      <c r="AO8" s="68"/>
      <c r="AP8" s="68"/>
      <c r="AQ8" s="56"/>
      <c r="AR8" s="56"/>
      <c r="AS8" s="57"/>
      <c r="AT8" s="57"/>
      <c r="AU8" s="57"/>
      <c r="AV8" s="57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11" t="s">
        <v>85</v>
      </c>
      <c r="BJ8" s="57"/>
      <c r="BK8" s="57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56"/>
      <c r="BY8" s="56"/>
      <c r="BZ8" s="57"/>
      <c r="CA8" s="57"/>
      <c r="CB8" s="57"/>
      <c r="CC8" s="57"/>
      <c r="CD8" s="65"/>
      <c r="CE8" s="65"/>
      <c r="CF8" s="65"/>
      <c r="CG8" s="65"/>
      <c r="CH8" s="11" t="s">
        <v>85</v>
      </c>
      <c r="CI8" s="57"/>
      <c r="CJ8" s="57"/>
      <c r="CK8" s="56"/>
      <c r="CL8" s="56"/>
      <c r="CM8" s="57"/>
      <c r="CN8" s="57"/>
      <c r="CO8" s="57"/>
      <c r="CP8" s="57"/>
      <c r="CQ8" s="56"/>
      <c r="CR8" s="56"/>
      <c r="CS8" s="57"/>
      <c r="CT8" s="57"/>
      <c r="CU8" s="57"/>
      <c r="CV8" s="57"/>
      <c r="CW8" s="56"/>
      <c r="CX8" s="56"/>
      <c r="CY8" s="57"/>
      <c r="CZ8" s="57"/>
      <c r="DA8" s="57"/>
      <c r="DB8" s="57"/>
      <c r="DC8" s="11" t="s">
        <v>26</v>
      </c>
      <c r="DD8" s="57"/>
      <c r="DE8" s="57"/>
      <c r="DF8" s="11" t="s">
        <v>26</v>
      </c>
      <c r="DG8" s="57"/>
      <c r="DH8" s="57"/>
      <c r="DI8" s="65"/>
      <c r="DJ8" s="65"/>
      <c r="DK8" s="65"/>
      <c r="DL8" s="65"/>
      <c r="DM8" s="57"/>
      <c r="DN8" s="57"/>
      <c r="DO8" s="57"/>
      <c r="DP8" s="57"/>
      <c r="DQ8" s="57"/>
      <c r="DR8" s="57"/>
      <c r="DS8" s="57"/>
      <c r="DT8" s="11" t="s">
        <v>70</v>
      </c>
      <c r="DU8" s="56"/>
      <c r="DV8" s="56"/>
      <c r="DW8" s="68"/>
      <c r="DX8" s="68"/>
      <c r="DY8" s="68"/>
      <c r="DZ8" s="65"/>
      <c r="EA8" s="65"/>
      <c r="EB8" s="65"/>
      <c r="EC8" s="56"/>
      <c r="ED8" s="56"/>
      <c r="EE8" s="56"/>
      <c r="EF8" s="57"/>
      <c r="EG8" s="57"/>
      <c r="EH8" s="57"/>
      <c r="EI8" s="57"/>
      <c r="EJ8" s="65"/>
      <c r="EK8" s="65"/>
      <c r="EL8" s="65"/>
      <c r="EM8" s="56"/>
      <c r="EN8" s="56"/>
      <c r="EO8" s="56"/>
      <c r="EP8" s="57"/>
      <c r="EQ8" s="57"/>
      <c r="ER8" s="57"/>
      <c r="ES8" s="57"/>
      <c r="ET8" s="57"/>
      <c r="EU8" s="57"/>
      <c r="EV8" s="57"/>
      <c r="EW8" s="10" t="s">
        <v>172</v>
      </c>
      <c r="EX8" s="56"/>
      <c r="EY8" s="56"/>
      <c r="EZ8" s="57"/>
      <c r="FA8" s="11" t="s">
        <v>86</v>
      </c>
      <c r="FB8" s="56"/>
      <c r="FC8" s="56"/>
      <c r="FD8" s="57"/>
      <c r="FE8" s="11" t="s">
        <v>86</v>
      </c>
      <c r="FF8" s="56"/>
      <c r="FG8" s="56"/>
      <c r="FH8" s="56"/>
      <c r="FI8" s="56"/>
      <c r="FJ8" s="57"/>
      <c r="FK8" s="57"/>
      <c r="FL8" s="57"/>
      <c r="FM8" s="57"/>
      <c r="FN8" s="65"/>
      <c r="FO8" s="65"/>
      <c r="FP8" s="65"/>
      <c r="FQ8" s="65"/>
      <c r="FR8" s="11" t="s">
        <v>86</v>
      </c>
      <c r="FS8" s="56"/>
      <c r="FT8" s="56"/>
      <c r="FU8" s="68"/>
      <c r="FV8" s="68"/>
      <c r="FW8" s="68"/>
      <c r="FX8" s="56"/>
      <c r="FY8" s="56"/>
      <c r="FZ8" s="57"/>
      <c r="GA8" s="57"/>
      <c r="GB8" s="57"/>
      <c r="GC8" s="57"/>
      <c r="GD8" s="57"/>
      <c r="GE8" s="56"/>
      <c r="GF8" s="57"/>
      <c r="GG8" s="10" t="s">
        <v>173</v>
      </c>
      <c r="GH8" s="56"/>
      <c r="GI8" s="56"/>
      <c r="GJ8" s="57"/>
      <c r="GK8" s="11" t="s">
        <v>99</v>
      </c>
      <c r="GL8" s="57"/>
      <c r="GM8" s="57"/>
      <c r="GN8" s="12"/>
      <c r="GO8" s="12"/>
      <c r="GP8" s="12"/>
    </row>
    <row r="9" spans="1:198" s="3" customFormat="1" ht="51" customHeight="1">
      <c r="A9" s="13" t="s">
        <v>3</v>
      </c>
      <c r="B9" s="13">
        <v>1</v>
      </c>
      <c r="C9" s="11">
        <v>2</v>
      </c>
      <c r="D9" s="13">
        <v>3</v>
      </c>
      <c r="E9" s="11">
        <v>4</v>
      </c>
      <c r="F9" s="13">
        <v>5</v>
      </c>
      <c r="G9" s="11">
        <v>6</v>
      </c>
      <c r="H9" s="13">
        <v>7</v>
      </c>
      <c r="I9" s="11">
        <v>8</v>
      </c>
      <c r="J9" s="13">
        <v>9</v>
      </c>
      <c r="K9" s="11">
        <v>10</v>
      </c>
      <c r="L9" s="13">
        <v>11</v>
      </c>
      <c r="M9" s="11">
        <v>12</v>
      </c>
      <c r="N9" s="13">
        <v>13</v>
      </c>
      <c r="O9" s="11">
        <v>14</v>
      </c>
      <c r="P9" s="13">
        <v>15</v>
      </c>
      <c r="Q9" s="11">
        <v>16</v>
      </c>
      <c r="R9" s="13">
        <v>17</v>
      </c>
      <c r="S9" s="11">
        <v>18</v>
      </c>
      <c r="T9" s="13">
        <v>19</v>
      </c>
      <c r="U9" s="11">
        <v>20</v>
      </c>
      <c r="V9" s="13">
        <v>21</v>
      </c>
      <c r="W9" s="11">
        <v>22</v>
      </c>
      <c r="X9" s="13">
        <v>23</v>
      </c>
      <c r="Y9" s="11">
        <v>24</v>
      </c>
      <c r="Z9" s="13">
        <v>25</v>
      </c>
      <c r="AA9" s="11">
        <v>26</v>
      </c>
      <c r="AB9" s="13">
        <v>27</v>
      </c>
      <c r="AC9" s="11">
        <v>28</v>
      </c>
      <c r="AD9" s="13">
        <v>29</v>
      </c>
      <c r="AE9" s="11">
        <v>30</v>
      </c>
      <c r="AF9" s="13">
        <v>31</v>
      </c>
      <c r="AG9" s="11">
        <v>32</v>
      </c>
      <c r="AH9" s="13">
        <v>33</v>
      </c>
      <c r="AI9" s="11">
        <v>34</v>
      </c>
      <c r="AJ9" s="13">
        <v>35</v>
      </c>
      <c r="AK9" s="11">
        <v>36</v>
      </c>
      <c r="AL9" s="13">
        <v>37</v>
      </c>
      <c r="AM9" s="11">
        <v>38</v>
      </c>
      <c r="AN9" s="13">
        <v>39</v>
      </c>
      <c r="AO9" s="11">
        <v>40</v>
      </c>
      <c r="AP9" s="13">
        <v>41</v>
      </c>
      <c r="AQ9" s="11">
        <v>42</v>
      </c>
      <c r="AR9" s="13">
        <v>43</v>
      </c>
      <c r="AS9" s="11">
        <v>44</v>
      </c>
      <c r="AT9" s="13">
        <v>45</v>
      </c>
      <c r="AU9" s="11">
        <v>46</v>
      </c>
      <c r="AV9" s="13">
        <v>47</v>
      </c>
      <c r="AW9" s="11">
        <v>48</v>
      </c>
      <c r="AX9" s="13">
        <v>49</v>
      </c>
      <c r="AY9" s="11">
        <v>50</v>
      </c>
      <c r="AZ9" s="13">
        <v>51</v>
      </c>
      <c r="BA9" s="11">
        <v>52</v>
      </c>
      <c r="BB9" s="13">
        <v>53</v>
      </c>
      <c r="BC9" s="11">
        <v>54</v>
      </c>
      <c r="BD9" s="13">
        <v>55</v>
      </c>
      <c r="BE9" s="11">
        <v>56</v>
      </c>
      <c r="BF9" s="13">
        <v>57</v>
      </c>
      <c r="BG9" s="11">
        <v>58</v>
      </c>
      <c r="BH9" s="13">
        <v>59</v>
      </c>
      <c r="BI9" s="11">
        <v>60</v>
      </c>
      <c r="BJ9" s="13">
        <v>61</v>
      </c>
      <c r="BK9" s="11">
        <v>62</v>
      </c>
      <c r="BL9" s="13">
        <v>63</v>
      </c>
      <c r="BM9" s="11">
        <v>64</v>
      </c>
      <c r="BN9" s="13">
        <v>65</v>
      </c>
      <c r="BO9" s="11">
        <v>66</v>
      </c>
      <c r="BP9" s="13">
        <v>67</v>
      </c>
      <c r="BQ9" s="11">
        <v>68</v>
      </c>
      <c r="BR9" s="13">
        <v>69</v>
      </c>
      <c r="BS9" s="11">
        <v>70</v>
      </c>
      <c r="BT9" s="13">
        <v>71</v>
      </c>
      <c r="BU9" s="11">
        <v>72</v>
      </c>
      <c r="BV9" s="13">
        <v>73</v>
      </c>
      <c r="BW9" s="11">
        <v>74</v>
      </c>
      <c r="BX9" s="13">
        <v>75</v>
      </c>
      <c r="BY9" s="11">
        <v>76</v>
      </c>
      <c r="BZ9" s="13">
        <v>77</v>
      </c>
      <c r="CA9" s="11">
        <v>78</v>
      </c>
      <c r="CB9" s="13">
        <v>79</v>
      </c>
      <c r="CC9" s="11">
        <v>80</v>
      </c>
      <c r="CD9" s="13">
        <v>81</v>
      </c>
      <c r="CE9" s="11">
        <v>82</v>
      </c>
      <c r="CF9" s="13">
        <v>83</v>
      </c>
      <c r="CG9" s="11">
        <v>84</v>
      </c>
      <c r="CH9" s="13">
        <v>85</v>
      </c>
      <c r="CI9" s="11">
        <v>86</v>
      </c>
      <c r="CJ9" s="13">
        <v>87</v>
      </c>
      <c r="CK9" s="11">
        <v>88</v>
      </c>
      <c r="CL9" s="13">
        <v>89</v>
      </c>
      <c r="CM9" s="11">
        <v>90</v>
      </c>
      <c r="CN9" s="13">
        <v>91</v>
      </c>
      <c r="CO9" s="11">
        <v>92</v>
      </c>
      <c r="CP9" s="13">
        <v>93</v>
      </c>
      <c r="CQ9" s="11">
        <v>94</v>
      </c>
      <c r="CR9" s="13">
        <v>95</v>
      </c>
      <c r="CS9" s="11">
        <v>96</v>
      </c>
      <c r="CT9" s="13">
        <v>97</v>
      </c>
      <c r="CU9" s="11">
        <v>98</v>
      </c>
      <c r="CV9" s="13">
        <v>99</v>
      </c>
      <c r="CW9" s="11">
        <v>100</v>
      </c>
      <c r="CX9" s="13">
        <v>101</v>
      </c>
      <c r="CY9" s="11">
        <v>102</v>
      </c>
      <c r="CZ9" s="13">
        <v>103</v>
      </c>
      <c r="DA9" s="11">
        <v>104</v>
      </c>
      <c r="DB9" s="13">
        <v>105</v>
      </c>
      <c r="DC9" s="11">
        <v>106</v>
      </c>
      <c r="DD9" s="13">
        <v>107</v>
      </c>
      <c r="DE9" s="11">
        <v>108</v>
      </c>
      <c r="DF9" s="13">
        <v>109</v>
      </c>
      <c r="DG9" s="11">
        <v>110</v>
      </c>
      <c r="DH9" s="13">
        <v>111</v>
      </c>
      <c r="DI9" s="11">
        <v>112</v>
      </c>
      <c r="DJ9" s="13">
        <v>113</v>
      </c>
      <c r="DK9" s="11">
        <v>114</v>
      </c>
      <c r="DL9" s="13">
        <v>115</v>
      </c>
      <c r="DM9" s="11">
        <v>116</v>
      </c>
      <c r="DN9" s="13">
        <v>117</v>
      </c>
      <c r="DO9" s="11">
        <v>118</v>
      </c>
      <c r="DP9" s="13">
        <v>119</v>
      </c>
      <c r="DQ9" s="11">
        <v>120</v>
      </c>
      <c r="DR9" s="13">
        <v>121</v>
      </c>
      <c r="DS9" s="11">
        <v>122</v>
      </c>
      <c r="DT9" s="13">
        <v>123</v>
      </c>
      <c r="DU9" s="11">
        <v>124</v>
      </c>
      <c r="DV9" s="13">
        <v>125</v>
      </c>
      <c r="DW9" s="11">
        <v>126</v>
      </c>
      <c r="DX9" s="13">
        <v>127</v>
      </c>
      <c r="DY9" s="11">
        <v>128</v>
      </c>
      <c r="DZ9" s="13">
        <v>129</v>
      </c>
      <c r="EA9" s="11">
        <v>130</v>
      </c>
      <c r="EB9" s="13">
        <v>131</v>
      </c>
      <c r="EC9" s="11">
        <v>132</v>
      </c>
      <c r="ED9" s="13">
        <v>133</v>
      </c>
      <c r="EE9" s="11">
        <v>134</v>
      </c>
      <c r="EF9" s="13">
        <v>135</v>
      </c>
      <c r="EG9" s="11">
        <v>136</v>
      </c>
      <c r="EH9" s="13">
        <v>137</v>
      </c>
      <c r="EI9" s="11">
        <v>138</v>
      </c>
      <c r="EJ9" s="13">
        <v>139</v>
      </c>
      <c r="EK9" s="11">
        <v>140</v>
      </c>
      <c r="EL9" s="13">
        <v>141</v>
      </c>
      <c r="EM9" s="11">
        <v>142</v>
      </c>
      <c r="EN9" s="13">
        <v>143</v>
      </c>
      <c r="EO9" s="11">
        <v>144</v>
      </c>
      <c r="EP9" s="13">
        <v>145</v>
      </c>
      <c r="EQ9" s="11">
        <v>146</v>
      </c>
      <c r="ER9" s="13">
        <v>147</v>
      </c>
      <c r="ES9" s="11">
        <v>148</v>
      </c>
      <c r="ET9" s="13">
        <v>149</v>
      </c>
      <c r="EU9" s="11">
        <v>150</v>
      </c>
      <c r="EV9" s="13">
        <v>151</v>
      </c>
      <c r="EW9" s="11">
        <v>152</v>
      </c>
      <c r="EX9" s="13">
        <v>153</v>
      </c>
      <c r="EY9" s="11">
        <v>154</v>
      </c>
      <c r="EZ9" s="13">
        <v>155</v>
      </c>
      <c r="FA9" s="11">
        <v>156</v>
      </c>
      <c r="FB9" s="13">
        <v>157</v>
      </c>
      <c r="FC9" s="11">
        <v>158</v>
      </c>
      <c r="FD9" s="13">
        <v>159</v>
      </c>
      <c r="FE9" s="11">
        <v>160</v>
      </c>
      <c r="FF9" s="13">
        <v>161</v>
      </c>
      <c r="FG9" s="11">
        <v>162</v>
      </c>
      <c r="FH9" s="13">
        <v>163</v>
      </c>
      <c r="FI9" s="11">
        <v>164</v>
      </c>
      <c r="FJ9" s="13">
        <v>165</v>
      </c>
      <c r="FK9" s="11">
        <v>166</v>
      </c>
      <c r="FL9" s="13">
        <v>167</v>
      </c>
      <c r="FM9" s="11">
        <v>168</v>
      </c>
      <c r="FN9" s="13">
        <v>169</v>
      </c>
      <c r="FO9" s="11">
        <v>170</v>
      </c>
      <c r="FP9" s="13">
        <v>171</v>
      </c>
      <c r="FQ9" s="11">
        <v>172</v>
      </c>
      <c r="FR9" s="13">
        <v>173</v>
      </c>
      <c r="FS9" s="11">
        <v>174</v>
      </c>
      <c r="FT9" s="13">
        <v>175</v>
      </c>
      <c r="FU9" s="11">
        <v>176</v>
      </c>
      <c r="FV9" s="13">
        <v>177</v>
      </c>
      <c r="FW9" s="11">
        <v>178</v>
      </c>
      <c r="FX9" s="13">
        <v>179</v>
      </c>
      <c r="FY9" s="11">
        <v>180</v>
      </c>
      <c r="FZ9" s="13">
        <v>181</v>
      </c>
      <c r="GA9" s="11">
        <v>182</v>
      </c>
      <c r="GB9" s="13">
        <v>183</v>
      </c>
      <c r="GC9" s="11">
        <v>184</v>
      </c>
      <c r="GD9" s="13">
        <v>185</v>
      </c>
      <c r="GE9" s="11">
        <v>186</v>
      </c>
      <c r="GF9" s="13">
        <v>187</v>
      </c>
      <c r="GG9" s="11">
        <v>188</v>
      </c>
      <c r="GH9" s="13">
        <v>189</v>
      </c>
      <c r="GI9" s="11">
        <v>190</v>
      </c>
      <c r="GJ9" s="13">
        <v>191</v>
      </c>
      <c r="GK9" s="11">
        <v>192</v>
      </c>
      <c r="GL9" s="13">
        <v>193</v>
      </c>
      <c r="GM9" s="11">
        <v>194</v>
      </c>
      <c r="GN9" s="12"/>
      <c r="GO9" s="12"/>
      <c r="GP9" s="12"/>
    </row>
    <row r="10" spans="1:198" s="22" customFormat="1" ht="42" customHeight="1">
      <c r="A10" s="79" t="s">
        <v>193</v>
      </c>
      <c r="B10" s="80"/>
      <c r="C10" s="14">
        <f>I10+AP10+DY10+FW10+'Оценка '!E13+'Оценка '!BF13</f>
        <v>68.54016627409378</v>
      </c>
      <c r="D10" s="14">
        <f aca="true" t="shared" si="0" ref="D10:D15">C10</f>
        <v>68.54016627409378</v>
      </c>
      <c r="E10" s="15" t="s">
        <v>142</v>
      </c>
      <c r="F10" s="15" t="s">
        <v>143</v>
      </c>
      <c r="G10" s="16">
        <f aca="true" t="shared" si="1" ref="G10:G16">O10+R10+U10+AA10+AD10+AJ10+AM10</f>
        <v>9.027672656612838</v>
      </c>
      <c r="H10" s="16">
        <v>2</v>
      </c>
      <c r="I10" s="16">
        <f>G10*H10</f>
        <v>18.055345313225676</v>
      </c>
      <c r="J10" s="17">
        <v>10033.5</v>
      </c>
      <c r="K10" s="17">
        <v>10647.3</v>
      </c>
      <c r="L10" s="19">
        <f>J10/K10</f>
        <v>0.9423515820912345</v>
      </c>
      <c r="M10" s="14">
        <f aca="true" t="shared" si="2" ref="M10:M16">(L10-0.905)/(0.984-0.905)</f>
        <v>0.4728048365979048</v>
      </c>
      <c r="N10" s="14">
        <v>1.7</v>
      </c>
      <c r="O10" s="14">
        <f aca="true" t="shared" si="3" ref="O10:O16">M10*N10</f>
        <v>0.8037682222164381</v>
      </c>
      <c r="P10" s="15">
        <v>1</v>
      </c>
      <c r="Q10" s="14">
        <v>1.7</v>
      </c>
      <c r="R10" s="15">
        <f>P10*Q10</f>
        <v>1.7</v>
      </c>
      <c r="S10" s="15">
        <v>1</v>
      </c>
      <c r="T10" s="18">
        <v>1.7</v>
      </c>
      <c r="U10" s="15">
        <f>S10*T10</f>
        <v>1.7</v>
      </c>
      <c r="V10" s="17">
        <v>10341.6</v>
      </c>
      <c r="W10" s="17">
        <v>10098.8</v>
      </c>
      <c r="X10" s="14">
        <f>V10-W10/W10</f>
        <v>10340.6</v>
      </c>
      <c r="Y10" s="14">
        <f>(X16-X10)/(X16-X15)</f>
        <v>0.9492696229309325</v>
      </c>
      <c r="Z10" s="18">
        <v>1.5</v>
      </c>
      <c r="AA10" s="14">
        <f>Y10*Z10</f>
        <v>1.4239044343963987</v>
      </c>
      <c r="AB10" s="15">
        <v>1</v>
      </c>
      <c r="AC10" s="18">
        <v>1.7</v>
      </c>
      <c r="AD10" s="15">
        <f>AB10*AC10</f>
        <v>1.7</v>
      </c>
      <c r="AE10" s="40"/>
      <c r="AF10" s="40"/>
      <c r="AG10" s="19"/>
      <c r="AH10" s="14"/>
      <c r="AI10" s="18">
        <v>1.9</v>
      </c>
      <c r="AJ10" s="14">
        <f>AH10*AI10</f>
        <v>0</v>
      </c>
      <c r="AK10" s="15">
        <v>1</v>
      </c>
      <c r="AL10" s="18">
        <v>1.7</v>
      </c>
      <c r="AM10" s="15">
        <f>AK10*AL10</f>
        <v>1.7</v>
      </c>
      <c r="AN10" s="16">
        <f aca="true" t="shared" si="4" ref="AN10:AN16">AV10+BK10+CC10+CJ10+CP10+CV10+DB10+DE10+DH10+DP10+DV10</f>
        <v>3.79</v>
      </c>
      <c r="AO10" s="16">
        <v>2</v>
      </c>
      <c r="AP10" s="16">
        <f aca="true" t="shared" si="5" ref="AP10:AP16">AN10*AO10</f>
        <v>7.58</v>
      </c>
      <c r="AQ10" s="15">
        <v>0</v>
      </c>
      <c r="AR10" s="17">
        <v>15074.6</v>
      </c>
      <c r="AS10" s="15">
        <v>0</v>
      </c>
      <c r="AT10" s="20">
        <v>1</v>
      </c>
      <c r="AU10" s="18">
        <v>0.33</v>
      </c>
      <c r="AV10" s="14">
        <f>AT10*AU10</f>
        <v>0.33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15">
        <v>1</v>
      </c>
      <c r="BJ10" s="18">
        <v>0.33</v>
      </c>
      <c r="BK10" s="15">
        <f>BI10*BJ10</f>
        <v>0.33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15">
        <v>0</v>
      </c>
      <c r="BY10" s="17">
        <f>AR10</f>
        <v>15074.6</v>
      </c>
      <c r="BZ10" s="15">
        <v>0</v>
      </c>
      <c r="CA10" s="14">
        <f>(0.225-BZ10)/(0.225-0)</f>
        <v>1</v>
      </c>
      <c r="CB10" s="18">
        <v>0.67</v>
      </c>
      <c r="CC10" s="14">
        <f>CA10*CB10</f>
        <v>0.67</v>
      </c>
      <c r="CD10" s="14">
        <v>72.7</v>
      </c>
      <c r="CE10" s="14">
        <v>156.3</v>
      </c>
      <c r="CF10" s="20">
        <v>10</v>
      </c>
      <c r="CG10" s="20">
        <v>10</v>
      </c>
      <c r="CH10" s="15">
        <v>0</v>
      </c>
      <c r="CI10" s="18">
        <v>0.67</v>
      </c>
      <c r="CJ10" s="15">
        <f>CH10*CI10</f>
        <v>0</v>
      </c>
      <c r="CK10" s="17">
        <v>3598</v>
      </c>
      <c r="CL10" s="17">
        <v>13939.6</v>
      </c>
      <c r="CM10" s="19">
        <f>CK10/CL10</f>
        <v>0.25811357571235904</v>
      </c>
      <c r="CN10" s="14">
        <f aca="true" t="shared" si="6" ref="CN10:CN16">(0.581-CM10)/(0.581-0.108)</f>
        <v>0.6826351464854988</v>
      </c>
      <c r="CO10" s="18">
        <v>2</v>
      </c>
      <c r="CP10" s="15">
        <f>ROUND((CN10*CO10)/1,2)</f>
        <v>1.37</v>
      </c>
      <c r="CQ10" s="15">
        <v>10341.6</v>
      </c>
      <c r="CR10" s="15">
        <v>12354.2</v>
      </c>
      <c r="CS10" s="15">
        <f aca="true" t="shared" si="7" ref="CS10:CS16">ROUND((CQ10/CR10)/1,3)</f>
        <v>0.837</v>
      </c>
      <c r="CT10" s="14">
        <f aca="true" t="shared" si="8" ref="CT10:CT16">(CS10-0.829)/(1.893-0.829)</f>
        <v>0.0075187969924812095</v>
      </c>
      <c r="CU10" s="18">
        <v>1.5</v>
      </c>
      <c r="CV10" s="15">
        <f>ROUND((CT10*CU10)/1,2)</f>
        <v>0.01</v>
      </c>
      <c r="CW10" s="17">
        <f>BY10</f>
        <v>15074.6</v>
      </c>
      <c r="CX10" s="15">
        <v>17312</v>
      </c>
      <c r="CY10" s="19">
        <v>-0.129</v>
      </c>
      <c r="CZ10" s="14">
        <f>(-0.152+0.129)/(-0.152+0.002)</f>
        <v>0.1533333333333333</v>
      </c>
      <c r="DA10" s="18">
        <v>0.5</v>
      </c>
      <c r="DB10" s="19">
        <f>ROUND((CZ10*DA10)/1,2)</f>
        <v>0.08</v>
      </c>
      <c r="DC10" s="15" t="s">
        <v>140</v>
      </c>
      <c r="DD10" s="18">
        <v>1.5</v>
      </c>
      <c r="DE10" s="15">
        <v>0</v>
      </c>
      <c r="DF10" s="15">
        <v>1</v>
      </c>
      <c r="DG10" s="18">
        <v>0.5</v>
      </c>
      <c r="DH10" s="15">
        <f>DF10*DG10</f>
        <v>0.5</v>
      </c>
      <c r="DI10" s="72">
        <v>8161.7</v>
      </c>
      <c r="DJ10" s="73"/>
      <c r="DK10" s="74"/>
      <c r="DL10" s="17">
        <v>3488.1</v>
      </c>
      <c r="DM10" s="14">
        <v>1.17</v>
      </c>
      <c r="DN10" s="14">
        <f>(DM12-DM10)/(DM12-DM14)</f>
        <v>0.916256157635468</v>
      </c>
      <c r="DO10" s="18">
        <v>0.5</v>
      </c>
      <c r="DP10" s="15">
        <f>ROUND((DN10*DO10)/1,1)</f>
        <v>0.5</v>
      </c>
      <c r="DQ10" s="15">
        <v>2679.2</v>
      </c>
      <c r="DR10" s="15">
        <v>3392.6</v>
      </c>
      <c r="DS10" s="15">
        <f>DR10-DQ10</f>
        <v>713.4000000000001</v>
      </c>
      <c r="DT10" s="15">
        <v>0</v>
      </c>
      <c r="DU10" s="18">
        <v>1</v>
      </c>
      <c r="DV10" s="15">
        <f>DT10*DU10</f>
        <v>0</v>
      </c>
      <c r="DW10" s="16">
        <f aca="true" t="shared" si="9" ref="DW10:DW16">EI10+ES10+EY10+FC10+FG10+FM10+FT10</f>
        <v>10</v>
      </c>
      <c r="DX10" s="16">
        <v>1.5</v>
      </c>
      <c r="DY10" s="16">
        <f aca="true" t="shared" si="10" ref="DY10:DY16">DW10*DX10</f>
        <v>15</v>
      </c>
      <c r="DZ10" s="15">
        <v>0</v>
      </c>
      <c r="EA10" s="15">
        <v>0</v>
      </c>
      <c r="EB10" s="15">
        <v>0</v>
      </c>
      <c r="EC10" s="15">
        <v>0</v>
      </c>
      <c r="ED10" s="15">
        <v>0</v>
      </c>
      <c r="EE10" s="15">
        <v>0</v>
      </c>
      <c r="EF10" s="15">
        <v>0</v>
      </c>
      <c r="EG10" s="20">
        <v>1</v>
      </c>
      <c r="EH10" s="18">
        <v>1</v>
      </c>
      <c r="EI10" s="15">
        <f>EG10*EH10</f>
        <v>1</v>
      </c>
      <c r="EJ10" s="15">
        <v>0</v>
      </c>
      <c r="EK10" s="15">
        <v>0</v>
      </c>
      <c r="EL10" s="15">
        <v>0</v>
      </c>
      <c r="EM10" s="15">
        <v>0</v>
      </c>
      <c r="EN10" s="15">
        <v>0</v>
      </c>
      <c r="EO10" s="15">
        <v>0</v>
      </c>
      <c r="EP10" s="15">
        <v>0</v>
      </c>
      <c r="EQ10" s="20"/>
      <c r="ER10" s="18">
        <v>0.5</v>
      </c>
      <c r="ES10" s="15">
        <f>EQ10*ER10</f>
        <v>0</v>
      </c>
      <c r="ET10" s="15">
        <v>0</v>
      </c>
      <c r="EU10" s="17">
        <f>CL10</f>
        <v>13939.6</v>
      </c>
      <c r="EV10" s="15">
        <f>ET10/EU10*100</f>
        <v>0</v>
      </c>
      <c r="EW10" s="15">
        <v>1</v>
      </c>
      <c r="EX10" s="18">
        <v>1</v>
      </c>
      <c r="EY10" s="15">
        <f>EW10*EX10</f>
        <v>1</v>
      </c>
      <c r="EZ10" s="15">
        <v>0</v>
      </c>
      <c r="FA10" s="15">
        <v>1</v>
      </c>
      <c r="FB10" s="18">
        <v>2</v>
      </c>
      <c r="FC10" s="15">
        <f>FA10*FB10</f>
        <v>2</v>
      </c>
      <c r="FD10" s="15">
        <v>0</v>
      </c>
      <c r="FE10" s="15">
        <v>1</v>
      </c>
      <c r="FF10" s="18">
        <v>1.5</v>
      </c>
      <c r="FG10" s="15">
        <f>FE10*FF10</f>
        <v>1.5</v>
      </c>
      <c r="FH10" s="15">
        <v>0</v>
      </c>
      <c r="FI10" s="17">
        <f>EU10</f>
        <v>13939.6</v>
      </c>
      <c r="FJ10" s="19">
        <f>FH10/FI10</f>
        <v>0</v>
      </c>
      <c r="FK10" s="14">
        <f>(0.738-FJ10)/(0.738-0)</f>
        <v>1</v>
      </c>
      <c r="FL10" s="18">
        <v>2.5</v>
      </c>
      <c r="FM10" s="15">
        <f>FK10*FL10</f>
        <v>2.5</v>
      </c>
      <c r="FN10" s="15">
        <v>0</v>
      </c>
      <c r="FO10" s="15">
        <v>0</v>
      </c>
      <c r="FP10" s="15">
        <v>0</v>
      </c>
      <c r="FQ10" s="15">
        <v>0</v>
      </c>
      <c r="FR10" s="15">
        <v>1</v>
      </c>
      <c r="FS10" s="18">
        <v>2</v>
      </c>
      <c r="FT10" s="15">
        <f>FR10*FS10</f>
        <v>2</v>
      </c>
      <c r="FU10" s="16">
        <f aca="true" t="shared" si="11" ref="FU10:FU16">GC10+GI10+GM10</f>
        <v>4</v>
      </c>
      <c r="FV10" s="16">
        <v>1.75</v>
      </c>
      <c r="FW10" s="16">
        <f aca="true" t="shared" si="12" ref="FW10:FW16">FU10*FV10</f>
        <v>7</v>
      </c>
      <c r="FX10" s="15">
        <v>0</v>
      </c>
      <c r="FY10" s="40">
        <v>6297.3</v>
      </c>
      <c r="FZ10" s="14">
        <f>FX10/FY10</f>
        <v>0</v>
      </c>
      <c r="GA10" s="14">
        <v>0</v>
      </c>
      <c r="GB10" s="18">
        <v>2</v>
      </c>
      <c r="GC10" s="15">
        <f>GA10*GB10</f>
        <v>0</v>
      </c>
      <c r="GD10" s="2">
        <v>48.24</v>
      </c>
      <c r="GE10" s="2">
        <v>42.81</v>
      </c>
      <c r="GF10" s="14">
        <f>GE10-GD10</f>
        <v>-5.43</v>
      </c>
      <c r="GG10" s="15">
        <v>1</v>
      </c>
      <c r="GH10" s="18">
        <v>2</v>
      </c>
      <c r="GI10" s="15">
        <f>GG10*GH10</f>
        <v>2</v>
      </c>
      <c r="GJ10" s="15" t="s">
        <v>135</v>
      </c>
      <c r="GK10" s="15">
        <v>1</v>
      </c>
      <c r="GL10" s="18">
        <v>2</v>
      </c>
      <c r="GM10" s="15">
        <f>GK10*GL10</f>
        <v>2</v>
      </c>
      <c r="GN10" s="21"/>
      <c r="GO10" s="21"/>
      <c r="GP10" s="21"/>
    </row>
    <row r="11" spans="1:198" s="22" customFormat="1" ht="42" customHeight="1">
      <c r="A11" s="79" t="s">
        <v>194</v>
      </c>
      <c r="B11" s="80"/>
      <c r="C11" s="14">
        <f>I11+AP11+DY11+FW11+'Оценка '!E14+'Оценка '!BF14</f>
        <v>68.72327944458856</v>
      </c>
      <c r="D11" s="14">
        <f t="shared" si="0"/>
        <v>68.72327944458856</v>
      </c>
      <c r="E11" s="15" t="s">
        <v>142</v>
      </c>
      <c r="F11" s="15" t="s">
        <v>143</v>
      </c>
      <c r="G11" s="16">
        <f t="shared" si="1"/>
        <v>9.889297777323689</v>
      </c>
      <c r="H11" s="16">
        <f aca="true" t="shared" si="13" ref="H11:H16">H10</f>
        <v>2</v>
      </c>
      <c r="I11" s="16">
        <f aca="true" t="shared" si="14" ref="I11:I16">G11*H11</f>
        <v>19.778595554647378</v>
      </c>
      <c r="J11" s="17">
        <v>20015.9</v>
      </c>
      <c r="K11" s="17">
        <v>20346</v>
      </c>
      <c r="L11" s="19">
        <f aca="true" t="shared" si="15" ref="L11:L16">J11/K11</f>
        <v>0.9837756807234838</v>
      </c>
      <c r="M11" s="14">
        <f t="shared" si="2"/>
        <v>0.9971605154871364</v>
      </c>
      <c r="N11" s="14">
        <f aca="true" t="shared" si="16" ref="N11:N16">N10</f>
        <v>1.7</v>
      </c>
      <c r="O11" s="14">
        <f t="shared" si="3"/>
        <v>1.6951728763281317</v>
      </c>
      <c r="P11" s="15">
        <v>1</v>
      </c>
      <c r="Q11" s="14">
        <f aca="true" t="shared" si="17" ref="Q11:Q16">Q10</f>
        <v>1.7</v>
      </c>
      <c r="R11" s="15">
        <f aca="true" t="shared" si="18" ref="R11:R16">P11*Q11</f>
        <v>1.7</v>
      </c>
      <c r="S11" s="15">
        <v>1</v>
      </c>
      <c r="T11" s="18">
        <f aca="true" t="shared" si="19" ref="T11:T16">T10</f>
        <v>1.7</v>
      </c>
      <c r="U11" s="15">
        <f aca="true" t="shared" si="20" ref="U11:U16">S11*T11</f>
        <v>1.7</v>
      </c>
      <c r="V11" s="17">
        <v>11331.7</v>
      </c>
      <c r="W11" s="17">
        <v>9357</v>
      </c>
      <c r="X11" s="14">
        <f aca="true" t="shared" si="21" ref="X11:X17">V11-W11/W11</f>
        <v>11330.7</v>
      </c>
      <c r="Y11" s="14">
        <f>(X16-X11)/(X16-X15)</f>
        <v>0.9294166006637056</v>
      </c>
      <c r="Z11" s="18">
        <f>Z10</f>
        <v>1.5</v>
      </c>
      <c r="AA11" s="14">
        <f aca="true" t="shared" si="22" ref="AA11:AA16">Y11*Z11</f>
        <v>1.3941249009955583</v>
      </c>
      <c r="AB11" s="15">
        <v>1</v>
      </c>
      <c r="AC11" s="18">
        <f aca="true" t="shared" si="23" ref="AC11:AC16">AC10</f>
        <v>1.7</v>
      </c>
      <c r="AD11" s="15">
        <f aca="true" t="shared" si="24" ref="AD11:AD16">AB11*AC11</f>
        <v>1.7</v>
      </c>
      <c r="AE11" s="40"/>
      <c r="AF11" s="40"/>
      <c r="AG11" s="19"/>
      <c r="AH11" s="14"/>
      <c r="AI11" s="18">
        <f aca="true" t="shared" si="25" ref="AI11:AI16">AI10</f>
        <v>1.9</v>
      </c>
      <c r="AJ11" s="14">
        <f aca="true" t="shared" si="26" ref="AJ11:AJ16">AH11*AI11</f>
        <v>0</v>
      </c>
      <c r="AK11" s="15">
        <v>1</v>
      </c>
      <c r="AL11" s="18">
        <f aca="true" t="shared" si="27" ref="AL11:AL16">AL10</f>
        <v>1.7</v>
      </c>
      <c r="AM11" s="15">
        <f aca="true" t="shared" si="28" ref="AM11:AM16">AK11*AL11</f>
        <v>1.7</v>
      </c>
      <c r="AN11" s="16">
        <f t="shared" si="4"/>
        <v>3.55</v>
      </c>
      <c r="AO11" s="16">
        <v>2</v>
      </c>
      <c r="AP11" s="16">
        <f t="shared" si="5"/>
        <v>7.1</v>
      </c>
      <c r="AQ11" s="15">
        <v>0</v>
      </c>
      <c r="AR11" s="17">
        <v>25246.9</v>
      </c>
      <c r="AS11" s="15">
        <v>0</v>
      </c>
      <c r="AT11" s="20">
        <v>1</v>
      </c>
      <c r="AU11" s="18">
        <f aca="true" t="shared" si="29" ref="AU11:AU16">AU10</f>
        <v>0.33</v>
      </c>
      <c r="AV11" s="14">
        <f aca="true" t="shared" si="30" ref="AV11:AV16">AT11*AU11</f>
        <v>0.33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15">
        <v>1</v>
      </c>
      <c r="BJ11" s="18">
        <f aca="true" t="shared" si="31" ref="BJ11:BJ16">BJ10</f>
        <v>0.33</v>
      </c>
      <c r="BK11" s="15">
        <f aca="true" t="shared" si="32" ref="BK11:BK16">BI11*BJ11</f>
        <v>0.33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22">
        <v>0</v>
      </c>
      <c r="BX11" s="15">
        <v>0</v>
      </c>
      <c r="BY11" s="17">
        <f aca="true" t="shared" si="33" ref="BY11:BY16">AR11</f>
        <v>25246.9</v>
      </c>
      <c r="BZ11" s="15">
        <v>0</v>
      </c>
      <c r="CA11" s="14">
        <f aca="true" t="shared" si="34" ref="CA11:CA16">(0.225-BZ11)/(0.225-0)</f>
        <v>1</v>
      </c>
      <c r="CB11" s="18">
        <f aca="true" t="shared" si="35" ref="CB11:CB16">CB10</f>
        <v>0.67</v>
      </c>
      <c r="CC11" s="14">
        <f aca="true" t="shared" si="36" ref="CC11:CC16">CA11*CB11</f>
        <v>0.67</v>
      </c>
      <c r="CD11" s="14">
        <v>0</v>
      </c>
      <c r="CE11" s="14">
        <v>0</v>
      </c>
      <c r="CF11" s="20">
        <v>0</v>
      </c>
      <c r="CG11" s="20">
        <v>0</v>
      </c>
      <c r="CH11" s="15">
        <v>1</v>
      </c>
      <c r="CI11" s="18">
        <f aca="true" t="shared" si="37" ref="CI11:CI16">CI10</f>
        <v>0.67</v>
      </c>
      <c r="CJ11" s="15">
        <f aca="true" t="shared" si="38" ref="CJ11:CJ16">CH11*CI11</f>
        <v>0.67</v>
      </c>
      <c r="CK11" s="17">
        <v>14435.6</v>
      </c>
      <c r="CL11" s="17">
        <v>25767.3</v>
      </c>
      <c r="CM11" s="19">
        <f aca="true" t="shared" si="39" ref="CM11:CM16">ROUND((CK11/CL11)/1,3)</f>
        <v>0.56</v>
      </c>
      <c r="CN11" s="14">
        <f t="shared" si="6"/>
        <v>0.044397463002113974</v>
      </c>
      <c r="CO11" s="18">
        <f aca="true" t="shared" si="40" ref="CO11:CO16">CO10</f>
        <v>2</v>
      </c>
      <c r="CP11" s="15">
        <f aca="true" t="shared" si="41" ref="CP11:CP16">ROUND((CN11*CO11)/1,2)</f>
        <v>0.09</v>
      </c>
      <c r="CQ11" s="15">
        <v>11331.7</v>
      </c>
      <c r="CR11" s="15">
        <v>9876.6</v>
      </c>
      <c r="CS11" s="15">
        <f t="shared" si="7"/>
        <v>1.147</v>
      </c>
      <c r="CT11" s="14">
        <f t="shared" si="8"/>
        <v>0.29887218045112784</v>
      </c>
      <c r="CU11" s="18">
        <v>1.5</v>
      </c>
      <c r="CV11" s="15">
        <f aca="true" t="shared" si="42" ref="CV11:CV16">ROUND((CT11*CU11)/1,2)</f>
        <v>0.45</v>
      </c>
      <c r="CW11" s="17">
        <f aca="true" t="shared" si="43" ref="CW11:CW16">BY11</f>
        <v>25246.9</v>
      </c>
      <c r="CX11" s="15">
        <v>28702.3</v>
      </c>
      <c r="CY11" s="19">
        <v>-0.12</v>
      </c>
      <c r="CZ11" s="14">
        <f>(-0.152+0.12)/(-0.152+0.002)</f>
        <v>0.21333333333333335</v>
      </c>
      <c r="DA11" s="18">
        <f aca="true" t="shared" si="44" ref="DA11:DA16">DA10</f>
        <v>0.5</v>
      </c>
      <c r="DB11" s="19">
        <f aca="true" t="shared" si="45" ref="DB11:DB16">ROUND((CZ11*DA11)/1,2)</f>
        <v>0.11</v>
      </c>
      <c r="DC11" s="15" t="s">
        <v>140</v>
      </c>
      <c r="DD11" s="18">
        <f aca="true" t="shared" si="46" ref="DD11:DD16">DD10</f>
        <v>1.5</v>
      </c>
      <c r="DE11" s="15">
        <v>0</v>
      </c>
      <c r="DF11" s="15">
        <v>1</v>
      </c>
      <c r="DG11" s="18">
        <f aca="true" t="shared" si="47" ref="DG11:DG16">DG10</f>
        <v>0.5</v>
      </c>
      <c r="DH11" s="15">
        <f aca="true" t="shared" si="48" ref="DH11:DH16">DF11*DG11</f>
        <v>0.5</v>
      </c>
      <c r="DI11" s="72">
        <v>7265.3</v>
      </c>
      <c r="DJ11" s="73"/>
      <c r="DK11" s="74"/>
      <c r="DL11" s="17">
        <v>3560.2</v>
      </c>
      <c r="DM11" s="14">
        <v>1.34</v>
      </c>
      <c r="DN11" s="14">
        <f>(DM12-DM11)/(DM12-DM14)</f>
        <v>0.8325123152709359</v>
      </c>
      <c r="DO11" s="18">
        <f aca="true" t="shared" si="49" ref="DO11:DO16">DO10</f>
        <v>0.5</v>
      </c>
      <c r="DP11" s="15">
        <f aca="true" t="shared" si="50" ref="DP11:DP16">ROUND((DN11*DO11)/1,1)</f>
        <v>0.4</v>
      </c>
      <c r="DQ11" s="15">
        <v>1385.9</v>
      </c>
      <c r="DR11" s="15">
        <v>1754</v>
      </c>
      <c r="DS11" s="15">
        <f aca="true" t="shared" si="51" ref="DS11:DS16">DR11-DQ11</f>
        <v>368.0999999999999</v>
      </c>
      <c r="DT11" s="15">
        <v>0</v>
      </c>
      <c r="DU11" s="18">
        <f aca="true" t="shared" si="52" ref="DU11:DU16">DU10</f>
        <v>1</v>
      </c>
      <c r="DV11" s="15">
        <f aca="true" t="shared" si="53" ref="DV11:DV16">DT11*DU11</f>
        <v>0</v>
      </c>
      <c r="DW11" s="16">
        <f t="shared" si="9"/>
        <v>10</v>
      </c>
      <c r="DX11" s="16">
        <v>1.5</v>
      </c>
      <c r="DY11" s="16">
        <f t="shared" si="10"/>
        <v>15</v>
      </c>
      <c r="DZ11" s="15">
        <v>0</v>
      </c>
      <c r="EA11" s="15">
        <v>0</v>
      </c>
      <c r="EB11" s="15">
        <v>0</v>
      </c>
      <c r="EC11" s="15">
        <v>0</v>
      </c>
      <c r="ED11" s="15">
        <v>0</v>
      </c>
      <c r="EE11" s="15">
        <v>0</v>
      </c>
      <c r="EF11" s="15">
        <v>0</v>
      </c>
      <c r="EG11" s="20">
        <v>1</v>
      </c>
      <c r="EH11" s="18">
        <f aca="true" t="shared" si="54" ref="EH11:EH16">EH10</f>
        <v>1</v>
      </c>
      <c r="EI11" s="15">
        <f aca="true" t="shared" si="55" ref="EI11:EI16">EG11*EH11</f>
        <v>1</v>
      </c>
      <c r="EJ11" s="15">
        <v>0</v>
      </c>
      <c r="EK11" s="15">
        <v>0</v>
      </c>
      <c r="EL11" s="15">
        <v>0</v>
      </c>
      <c r="EM11" s="15">
        <v>0</v>
      </c>
      <c r="EN11" s="15">
        <v>0</v>
      </c>
      <c r="EO11" s="15">
        <v>0</v>
      </c>
      <c r="EP11" s="15">
        <v>0</v>
      </c>
      <c r="EQ11" s="20"/>
      <c r="ER11" s="18">
        <f aca="true" t="shared" si="56" ref="ER11:ER16">ER10</f>
        <v>0.5</v>
      </c>
      <c r="ES11" s="15">
        <f aca="true" t="shared" si="57" ref="ES11:ES16">EQ11*ER11</f>
        <v>0</v>
      </c>
      <c r="ET11" s="15">
        <v>0</v>
      </c>
      <c r="EU11" s="17">
        <f aca="true" t="shared" si="58" ref="EU11:EU16">CL11</f>
        <v>25767.3</v>
      </c>
      <c r="EV11" s="15">
        <f aca="true" t="shared" si="59" ref="EV11:EV16">ET11/EU11*100</f>
        <v>0</v>
      </c>
      <c r="EW11" s="15">
        <v>1</v>
      </c>
      <c r="EX11" s="18">
        <f aca="true" t="shared" si="60" ref="EX11:EX16">EX10</f>
        <v>1</v>
      </c>
      <c r="EY11" s="15">
        <f aca="true" t="shared" si="61" ref="EY11:EY16">EW11*EX11</f>
        <v>1</v>
      </c>
      <c r="EZ11" s="15">
        <v>0</v>
      </c>
      <c r="FA11" s="15">
        <v>1</v>
      </c>
      <c r="FB11" s="18">
        <f aca="true" t="shared" si="62" ref="FB11:FB16">FB10</f>
        <v>2</v>
      </c>
      <c r="FC11" s="15">
        <f aca="true" t="shared" si="63" ref="FC11:FC16">FA11*FB11</f>
        <v>2</v>
      </c>
      <c r="FD11" s="15">
        <v>0</v>
      </c>
      <c r="FE11" s="15">
        <v>1</v>
      </c>
      <c r="FF11" s="18">
        <f aca="true" t="shared" si="64" ref="FF11:FF16">FF10</f>
        <v>1.5</v>
      </c>
      <c r="FG11" s="15">
        <f aca="true" t="shared" si="65" ref="FG11:FG16">FE11*FF11</f>
        <v>1.5</v>
      </c>
      <c r="FH11" s="15">
        <v>0</v>
      </c>
      <c r="FI11" s="17">
        <f aca="true" t="shared" si="66" ref="FI11:FI16">EU11</f>
        <v>25767.3</v>
      </c>
      <c r="FJ11" s="19">
        <f aca="true" t="shared" si="67" ref="FJ11:FJ16">FH11/FI11</f>
        <v>0</v>
      </c>
      <c r="FK11" s="14">
        <f aca="true" t="shared" si="68" ref="FK11:FK16">(0.738-FJ11)/(0.738-0)</f>
        <v>1</v>
      </c>
      <c r="FL11" s="18">
        <f aca="true" t="shared" si="69" ref="FL11:FL16">FL10</f>
        <v>2.5</v>
      </c>
      <c r="FM11" s="15">
        <f aca="true" t="shared" si="70" ref="FM11:FM16">FK11*FL11</f>
        <v>2.5</v>
      </c>
      <c r="FN11" s="15">
        <v>0</v>
      </c>
      <c r="FO11" s="15">
        <v>0</v>
      </c>
      <c r="FP11" s="15">
        <v>0</v>
      </c>
      <c r="FQ11" s="15">
        <v>0</v>
      </c>
      <c r="FR11" s="15">
        <v>1</v>
      </c>
      <c r="FS11" s="18">
        <f aca="true" t="shared" si="71" ref="FS11:FS16">FS10</f>
        <v>2</v>
      </c>
      <c r="FT11" s="15">
        <f aca="true" t="shared" si="72" ref="FT11:FT16">FR11*FS11</f>
        <v>2</v>
      </c>
      <c r="FU11" s="16">
        <f t="shared" si="11"/>
        <v>4</v>
      </c>
      <c r="FV11" s="16">
        <v>1.75</v>
      </c>
      <c r="FW11" s="16">
        <f t="shared" si="12"/>
        <v>7</v>
      </c>
      <c r="FX11" s="15">
        <v>0</v>
      </c>
      <c r="FY11" s="40">
        <v>6764.3</v>
      </c>
      <c r="FZ11" s="14">
        <f aca="true" t="shared" si="73" ref="FZ11:FZ16">FX11/FY11</f>
        <v>0</v>
      </c>
      <c r="GA11" s="14">
        <v>0</v>
      </c>
      <c r="GB11" s="18">
        <f aca="true" t="shared" si="74" ref="GB11:GB16">GB10</f>
        <v>2</v>
      </c>
      <c r="GC11" s="15">
        <f aca="true" t="shared" si="75" ref="GC11:GC16">GA11*GB11</f>
        <v>0</v>
      </c>
      <c r="GD11" s="2">
        <v>52.28</v>
      </c>
      <c r="GE11" s="2">
        <v>43.25</v>
      </c>
      <c r="GF11" s="14">
        <f aca="true" t="shared" si="76" ref="GF11:GF16">GE11-GD11</f>
        <v>-9.030000000000001</v>
      </c>
      <c r="GG11" s="15">
        <v>1</v>
      </c>
      <c r="GH11" s="18">
        <f aca="true" t="shared" si="77" ref="GH11:GH16">GH10</f>
        <v>2</v>
      </c>
      <c r="GI11" s="15">
        <f aca="true" t="shared" si="78" ref="GI11:GI16">GG11*GH11</f>
        <v>2</v>
      </c>
      <c r="GJ11" s="15" t="s">
        <v>135</v>
      </c>
      <c r="GK11" s="15">
        <v>1</v>
      </c>
      <c r="GL11" s="18">
        <f aca="true" t="shared" si="79" ref="GL11:GL16">GL10</f>
        <v>2</v>
      </c>
      <c r="GM11" s="15">
        <f aca="true" t="shared" si="80" ref="GM11:GM16">GK11*GL11</f>
        <v>2</v>
      </c>
      <c r="GN11" s="21"/>
      <c r="GO11" s="21"/>
      <c r="GP11" s="21"/>
    </row>
    <row r="12" spans="1:198" s="22" customFormat="1" ht="42" customHeight="1">
      <c r="A12" s="79" t="s">
        <v>195</v>
      </c>
      <c r="B12" s="80"/>
      <c r="C12" s="14">
        <f>I12+AP12+DY12+FW12+'Оценка '!E15+'Оценка '!BF15</f>
        <v>66.01871963050853</v>
      </c>
      <c r="D12" s="14">
        <f t="shared" si="0"/>
        <v>66.01871963050853</v>
      </c>
      <c r="E12" s="15" t="s">
        <v>235</v>
      </c>
      <c r="F12" s="15" t="s">
        <v>236</v>
      </c>
      <c r="G12" s="16">
        <f t="shared" si="1"/>
        <v>7.671057470747132</v>
      </c>
      <c r="H12" s="16">
        <f t="shared" si="13"/>
        <v>2</v>
      </c>
      <c r="I12" s="16">
        <f t="shared" si="14"/>
        <v>15.342114941494264</v>
      </c>
      <c r="J12" s="17">
        <v>31086.5</v>
      </c>
      <c r="K12" s="17">
        <v>34332.5</v>
      </c>
      <c r="L12" s="19">
        <f t="shared" si="15"/>
        <v>0.9054540158741717</v>
      </c>
      <c r="M12" s="14">
        <f t="shared" si="2"/>
        <v>0.0057470363819203734</v>
      </c>
      <c r="N12" s="14">
        <f t="shared" si="16"/>
        <v>1.7</v>
      </c>
      <c r="O12" s="14">
        <f t="shared" si="3"/>
        <v>0.009769961849264635</v>
      </c>
      <c r="P12" s="15">
        <v>1</v>
      </c>
      <c r="Q12" s="14">
        <f t="shared" si="17"/>
        <v>1.7</v>
      </c>
      <c r="R12" s="15">
        <f t="shared" si="18"/>
        <v>1.7</v>
      </c>
      <c r="S12" s="15">
        <v>1</v>
      </c>
      <c r="T12" s="18">
        <f t="shared" si="19"/>
        <v>1.7</v>
      </c>
      <c r="U12" s="15">
        <f t="shared" si="20"/>
        <v>1.7</v>
      </c>
      <c r="V12" s="15">
        <v>29047.3</v>
      </c>
      <c r="W12" s="17">
        <v>18263.9</v>
      </c>
      <c r="X12" s="14">
        <f t="shared" si="21"/>
        <v>29046.3</v>
      </c>
      <c r="Y12" s="14">
        <f>(X16-X12)/(X16-X15)</f>
        <v>0.5741916725985783</v>
      </c>
      <c r="Z12" s="18">
        <f>Z11</f>
        <v>1.5</v>
      </c>
      <c r="AA12" s="14">
        <f t="shared" si="22"/>
        <v>0.8612875088978674</v>
      </c>
      <c r="AB12" s="15">
        <v>1</v>
      </c>
      <c r="AC12" s="18">
        <f t="shared" si="23"/>
        <v>1.7</v>
      </c>
      <c r="AD12" s="15">
        <f t="shared" si="24"/>
        <v>1.7</v>
      </c>
      <c r="AE12" s="40"/>
      <c r="AF12" s="40"/>
      <c r="AG12" s="19"/>
      <c r="AH12" s="14"/>
      <c r="AI12" s="18">
        <f t="shared" si="25"/>
        <v>1.9</v>
      </c>
      <c r="AJ12" s="14">
        <f t="shared" si="26"/>
        <v>0</v>
      </c>
      <c r="AK12" s="15">
        <v>1</v>
      </c>
      <c r="AL12" s="18">
        <f t="shared" si="27"/>
        <v>1.7</v>
      </c>
      <c r="AM12" s="15">
        <f t="shared" si="28"/>
        <v>1.7</v>
      </c>
      <c r="AN12" s="16">
        <f t="shared" si="4"/>
        <v>3.84</v>
      </c>
      <c r="AO12" s="16">
        <v>2</v>
      </c>
      <c r="AP12" s="16">
        <f t="shared" si="5"/>
        <v>7.68</v>
      </c>
      <c r="AQ12" s="15">
        <v>0</v>
      </c>
      <c r="AR12" s="17">
        <v>39910.2</v>
      </c>
      <c r="AS12" s="15">
        <v>0</v>
      </c>
      <c r="AT12" s="20">
        <v>1</v>
      </c>
      <c r="AU12" s="18">
        <f t="shared" si="29"/>
        <v>0.33</v>
      </c>
      <c r="AV12" s="14">
        <f t="shared" si="30"/>
        <v>0.33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15">
        <v>1</v>
      </c>
      <c r="BJ12" s="18">
        <f t="shared" si="31"/>
        <v>0.33</v>
      </c>
      <c r="BK12" s="15">
        <f t="shared" si="32"/>
        <v>0.33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22">
        <v>0</v>
      </c>
      <c r="BX12" s="15">
        <v>0</v>
      </c>
      <c r="BY12" s="17">
        <f t="shared" si="33"/>
        <v>39910.2</v>
      </c>
      <c r="BZ12" s="15">
        <v>0</v>
      </c>
      <c r="CA12" s="14">
        <f t="shared" si="34"/>
        <v>1</v>
      </c>
      <c r="CB12" s="18">
        <f t="shared" si="35"/>
        <v>0.67</v>
      </c>
      <c r="CC12" s="14">
        <f t="shared" si="36"/>
        <v>0.67</v>
      </c>
      <c r="CD12" s="14">
        <v>4223.6</v>
      </c>
      <c r="CE12" s="14">
        <v>2030</v>
      </c>
      <c r="CF12" s="17">
        <v>1907.8</v>
      </c>
      <c r="CG12" s="17">
        <v>2282.4</v>
      </c>
      <c r="CH12" s="15">
        <v>0</v>
      </c>
      <c r="CI12" s="18">
        <f t="shared" si="37"/>
        <v>0.67</v>
      </c>
      <c r="CJ12" s="15">
        <f t="shared" si="38"/>
        <v>0</v>
      </c>
      <c r="CK12" s="17">
        <v>11484.9</v>
      </c>
      <c r="CL12" s="17">
        <v>40532.1</v>
      </c>
      <c r="CM12" s="19">
        <f t="shared" si="39"/>
        <v>0.283</v>
      </c>
      <c r="CN12" s="14">
        <f t="shared" si="6"/>
        <v>0.6300211416490487</v>
      </c>
      <c r="CO12" s="18">
        <f t="shared" si="40"/>
        <v>2</v>
      </c>
      <c r="CP12" s="15">
        <f t="shared" si="41"/>
        <v>1.26</v>
      </c>
      <c r="CQ12" s="15">
        <v>29047.3</v>
      </c>
      <c r="CR12" s="15">
        <v>23570.9</v>
      </c>
      <c r="CS12" s="15">
        <f t="shared" si="7"/>
        <v>1.232</v>
      </c>
      <c r="CT12" s="14">
        <f t="shared" si="8"/>
        <v>0.37875939849624063</v>
      </c>
      <c r="CU12" s="18">
        <f>CU11</f>
        <v>1.5</v>
      </c>
      <c r="CV12" s="15">
        <f t="shared" si="42"/>
        <v>0.57</v>
      </c>
      <c r="CW12" s="17">
        <f t="shared" si="43"/>
        <v>39910.2</v>
      </c>
      <c r="CX12" s="15">
        <v>44192.3</v>
      </c>
      <c r="CY12" s="19">
        <v>-0.097</v>
      </c>
      <c r="CZ12" s="14">
        <f>(-0.152+0.097)/(-0.152+0.002)</f>
        <v>0.36666666666666664</v>
      </c>
      <c r="DA12" s="18">
        <f t="shared" si="44"/>
        <v>0.5</v>
      </c>
      <c r="DB12" s="19">
        <f t="shared" si="45"/>
        <v>0.18</v>
      </c>
      <c r="DC12" s="15" t="s">
        <v>140</v>
      </c>
      <c r="DD12" s="18">
        <f t="shared" si="46"/>
        <v>1.5</v>
      </c>
      <c r="DE12" s="15">
        <v>0</v>
      </c>
      <c r="DF12" s="15">
        <v>1</v>
      </c>
      <c r="DG12" s="18">
        <f t="shared" si="47"/>
        <v>0.5</v>
      </c>
      <c r="DH12" s="15">
        <f t="shared" si="48"/>
        <v>0.5</v>
      </c>
      <c r="DI12" s="72">
        <v>13498.2</v>
      </c>
      <c r="DJ12" s="73"/>
      <c r="DK12" s="74"/>
      <c r="DL12" s="17">
        <v>15001.6</v>
      </c>
      <c r="DM12" s="14">
        <v>3.03</v>
      </c>
      <c r="DN12" s="14">
        <f>(DM12-DM12)/(DM12-DM14)</f>
        <v>0</v>
      </c>
      <c r="DO12" s="18">
        <f t="shared" si="49"/>
        <v>0.5</v>
      </c>
      <c r="DP12" s="15">
        <f t="shared" si="50"/>
        <v>0</v>
      </c>
      <c r="DQ12" s="15">
        <v>4030.6</v>
      </c>
      <c r="DR12" s="15">
        <v>5657.1</v>
      </c>
      <c r="DS12" s="15">
        <f t="shared" si="51"/>
        <v>1626.5000000000005</v>
      </c>
      <c r="DT12" s="15">
        <v>0</v>
      </c>
      <c r="DU12" s="18">
        <f t="shared" si="52"/>
        <v>1</v>
      </c>
      <c r="DV12" s="15">
        <f t="shared" si="53"/>
        <v>0</v>
      </c>
      <c r="DW12" s="16">
        <f t="shared" si="9"/>
        <v>10</v>
      </c>
      <c r="DX12" s="16">
        <v>1.5</v>
      </c>
      <c r="DY12" s="16">
        <f t="shared" si="10"/>
        <v>15</v>
      </c>
      <c r="DZ12" s="15">
        <v>0</v>
      </c>
      <c r="EA12" s="15">
        <v>0</v>
      </c>
      <c r="EB12" s="15">
        <v>0</v>
      </c>
      <c r="EC12" s="15">
        <v>0</v>
      </c>
      <c r="ED12" s="15">
        <v>0</v>
      </c>
      <c r="EE12" s="15">
        <v>0</v>
      </c>
      <c r="EF12" s="15">
        <v>0</v>
      </c>
      <c r="EG12" s="20">
        <v>1</v>
      </c>
      <c r="EH12" s="18">
        <f t="shared" si="54"/>
        <v>1</v>
      </c>
      <c r="EI12" s="15">
        <f t="shared" si="55"/>
        <v>1</v>
      </c>
      <c r="EJ12" s="15">
        <v>0</v>
      </c>
      <c r="EK12" s="15">
        <v>0</v>
      </c>
      <c r="EL12" s="15">
        <v>0</v>
      </c>
      <c r="EM12" s="15">
        <v>0</v>
      </c>
      <c r="EN12" s="15">
        <v>0</v>
      </c>
      <c r="EO12" s="15">
        <v>0</v>
      </c>
      <c r="EP12" s="15">
        <v>0</v>
      </c>
      <c r="EQ12" s="20"/>
      <c r="ER12" s="18">
        <f t="shared" si="56"/>
        <v>0.5</v>
      </c>
      <c r="ES12" s="15">
        <f t="shared" si="57"/>
        <v>0</v>
      </c>
      <c r="ET12" s="15">
        <v>0</v>
      </c>
      <c r="EU12" s="17">
        <f t="shared" si="58"/>
        <v>40532.1</v>
      </c>
      <c r="EV12" s="15">
        <f t="shared" si="59"/>
        <v>0</v>
      </c>
      <c r="EW12" s="15">
        <v>1</v>
      </c>
      <c r="EX12" s="18">
        <f t="shared" si="60"/>
        <v>1</v>
      </c>
      <c r="EY12" s="15">
        <f t="shared" si="61"/>
        <v>1</v>
      </c>
      <c r="EZ12" s="15">
        <v>0</v>
      </c>
      <c r="FA12" s="15">
        <v>1</v>
      </c>
      <c r="FB12" s="18">
        <f t="shared" si="62"/>
        <v>2</v>
      </c>
      <c r="FC12" s="15">
        <f t="shared" si="63"/>
        <v>2</v>
      </c>
      <c r="FD12" s="15">
        <v>0</v>
      </c>
      <c r="FE12" s="15">
        <v>1</v>
      </c>
      <c r="FF12" s="18">
        <f t="shared" si="64"/>
        <v>1.5</v>
      </c>
      <c r="FG12" s="15">
        <f t="shared" si="65"/>
        <v>1.5</v>
      </c>
      <c r="FH12" s="15">
        <v>0</v>
      </c>
      <c r="FI12" s="17">
        <f t="shared" si="66"/>
        <v>40532.1</v>
      </c>
      <c r="FJ12" s="19">
        <f t="shared" si="67"/>
        <v>0</v>
      </c>
      <c r="FK12" s="14">
        <f t="shared" si="68"/>
        <v>1</v>
      </c>
      <c r="FL12" s="18">
        <f t="shared" si="69"/>
        <v>2.5</v>
      </c>
      <c r="FM12" s="15">
        <f t="shared" si="70"/>
        <v>2.5</v>
      </c>
      <c r="FN12" s="15">
        <v>0</v>
      </c>
      <c r="FO12" s="15">
        <v>0</v>
      </c>
      <c r="FP12" s="15">
        <v>0</v>
      </c>
      <c r="FQ12" s="15">
        <v>0</v>
      </c>
      <c r="FR12" s="15">
        <v>1</v>
      </c>
      <c r="FS12" s="18">
        <f t="shared" si="71"/>
        <v>2</v>
      </c>
      <c r="FT12" s="15">
        <f t="shared" si="72"/>
        <v>2</v>
      </c>
      <c r="FU12" s="16">
        <f t="shared" si="11"/>
        <v>4</v>
      </c>
      <c r="FV12" s="16">
        <v>1.75</v>
      </c>
      <c r="FW12" s="16">
        <f t="shared" si="12"/>
        <v>7</v>
      </c>
      <c r="FX12" s="15">
        <v>0</v>
      </c>
      <c r="FY12" s="40">
        <v>11053.7</v>
      </c>
      <c r="FZ12" s="14">
        <f t="shared" si="73"/>
        <v>0</v>
      </c>
      <c r="GA12" s="14">
        <v>0</v>
      </c>
      <c r="GB12" s="18">
        <f t="shared" si="74"/>
        <v>2</v>
      </c>
      <c r="GC12" s="15">
        <f t="shared" si="75"/>
        <v>0</v>
      </c>
      <c r="GD12" s="2">
        <v>27.48</v>
      </c>
      <c r="GE12" s="2">
        <v>19.2</v>
      </c>
      <c r="GF12" s="14">
        <f t="shared" si="76"/>
        <v>-8.280000000000001</v>
      </c>
      <c r="GG12" s="15">
        <v>1</v>
      </c>
      <c r="GH12" s="18">
        <f t="shared" si="77"/>
        <v>2</v>
      </c>
      <c r="GI12" s="15">
        <f t="shared" si="78"/>
        <v>2</v>
      </c>
      <c r="GJ12" s="23" t="s">
        <v>135</v>
      </c>
      <c r="GK12" s="15">
        <v>1</v>
      </c>
      <c r="GL12" s="18">
        <f t="shared" si="79"/>
        <v>2</v>
      </c>
      <c r="GM12" s="15">
        <f t="shared" si="80"/>
        <v>2</v>
      </c>
      <c r="GN12" s="21"/>
      <c r="GO12" s="21"/>
      <c r="GP12" s="21"/>
    </row>
    <row r="13" spans="1:198" s="22" customFormat="1" ht="42" customHeight="1">
      <c r="A13" s="79" t="s">
        <v>196</v>
      </c>
      <c r="B13" s="80"/>
      <c r="C13" s="14">
        <f>I13+AP13+DY13+FW13+'Оценка '!E16+'Оценка '!BF16</f>
        <v>75.49419996470462</v>
      </c>
      <c r="D13" s="14">
        <f t="shared" si="0"/>
        <v>75.49419996470462</v>
      </c>
      <c r="E13" s="15" t="s">
        <v>228</v>
      </c>
      <c r="F13" s="15" t="s">
        <v>229</v>
      </c>
      <c r="G13" s="16">
        <f t="shared" si="1"/>
        <v>8.79758846369274</v>
      </c>
      <c r="H13" s="16">
        <f t="shared" si="13"/>
        <v>2</v>
      </c>
      <c r="I13" s="16">
        <f t="shared" si="14"/>
        <v>17.59517692738548</v>
      </c>
      <c r="J13" s="17">
        <v>8934.5</v>
      </c>
      <c r="K13" s="17">
        <v>9428.2</v>
      </c>
      <c r="L13" s="19">
        <f t="shared" si="15"/>
        <v>0.9476358159563861</v>
      </c>
      <c r="M13" s="14">
        <f t="shared" si="2"/>
        <v>0.5396938728656472</v>
      </c>
      <c r="N13" s="14">
        <f t="shared" si="16"/>
        <v>1.7</v>
      </c>
      <c r="O13" s="14">
        <f t="shared" si="3"/>
        <v>0.9174795838716002</v>
      </c>
      <c r="P13" s="15">
        <v>1</v>
      </c>
      <c r="Q13" s="14">
        <f t="shared" si="17"/>
        <v>1.7</v>
      </c>
      <c r="R13" s="15">
        <f t="shared" si="18"/>
        <v>1.7</v>
      </c>
      <c r="S13" s="15">
        <v>1</v>
      </c>
      <c r="T13" s="18">
        <f t="shared" si="19"/>
        <v>1.7</v>
      </c>
      <c r="U13" s="15">
        <f t="shared" si="20"/>
        <v>1.7</v>
      </c>
      <c r="V13" s="15">
        <v>21772</v>
      </c>
      <c r="W13" s="17">
        <v>10616.7</v>
      </c>
      <c r="X13" s="14">
        <f t="shared" si="21"/>
        <v>21771</v>
      </c>
      <c r="Y13" s="14">
        <f>(X16-X13)/(X16-X15)</f>
        <v>0.7200725865474269</v>
      </c>
      <c r="Z13" s="18">
        <v>1.5</v>
      </c>
      <c r="AA13" s="14">
        <f t="shared" si="22"/>
        <v>1.0801088798211405</v>
      </c>
      <c r="AB13" s="15">
        <v>1</v>
      </c>
      <c r="AC13" s="18">
        <f t="shared" si="23"/>
        <v>1.7</v>
      </c>
      <c r="AD13" s="15">
        <f t="shared" si="24"/>
        <v>1.7</v>
      </c>
      <c r="AE13" s="40"/>
      <c r="AF13" s="40"/>
      <c r="AG13" s="19"/>
      <c r="AH13" s="14"/>
      <c r="AI13" s="18">
        <f t="shared" si="25"/>
        <v>1.9</v>
      </c>
      <c r="AJ13" s="14">
        <f t="shared" si="26"/>
        <v>0</v>
      </c>
      <c r="AK13" s="15">
        <v>1</v>
      </c>
      <c r="AL13" s="18">
        <f t="shared" si="27"/>
        <v>1.7</v>
      </c>
      <c r="AM13" s="15">
        <f t="shared" si="28"/>
        <v>1.7</v>
      </c>
      <c r="AN13" s="16">
        <f t="shared" si="4"/>
        <v>7.4</v>
      </c>
      <c r="AO13" s="16">
        <v>2</v>
      </c>
      <c r="AP13" s="16">
        <f t="shared" si="5"/>
        <v>14.8</v>
      </c>
      <c r="AQ13" s="15">
        <v>0</v>
      </c>
      <c r="AR13" s="17">
        <v>15124.8</v>
      </c>
      <c r="AS13" s="15">
        <v>0</v>
      </c>
      <c r="AT13" s="20">
        <v>1</v>
      </c>
      <c r="AU13" s="18">
        <f t="shared" si="29"/>
        <v>0.33</v>
      </c>
      <c r="AV13" s="14">
        <f t="shared" si="30"/>
        <v>0.33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15">
        <v>1</v>
      </c>
      <c r="BJ13" s="18">
        <f t="shared" si="31"/>
        <v>0.33</v>
      </c>
      <c r="BK13" s="15">
        <f t="shared" si="32"/>
        <v>0.33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22">
        <v>0</v>
      </c>
      <c r="BX13" s="15">
        <v>0</v>
      </c>
      <c r="BY13" s="17">
        <f t="shared" si="33"/>
        <v>15124.8</v>
      </c>
      <c r="BZ13" s="15">
        <v>0</v>
      </c>
      <c r="CA13" s="14">
        <f t="shared" si="34"/>
        <v>1</v>
      </c>
      <c r="CB13" s="18">
        <f t="shared" si="35"/>
        <v>0.67</v>
      </c>
      <c r="CC13" s="14">
        <f t="shared" si="36"/>
        <v>0.67</v>
      </c>
      <c r="CD13" s="14">
        <v>0</v>
      </c>
      <c r="CE13" s="14">
        <v>0</v>
      </c>
      <c r="CF13" s="20">
        <v>0</v>
      </c>
      <c r="CG13" s="20">
        <v>0</v>
      </c>
      <c r="CH13" s="15">
        <v>1</v>
      </c>
      <c r="CI13" s="18">
        <f t="shared" si="37"/>
        <v>0.67</v>
      </c>
      <c r="CJ13" s="15">
        <f t="shared" si="38"/>
        <v>0.67</v>
      </c>
      <c r="CK13" s="17">
        <v>2628.9</v>
      </c>
      <c r="CL13" s="17">
        <v>24400.9</v>
      </c>
      <c r="CM13" s="19">
        <f t="shared" si="39"/>
        <v>0.108</v>
      </c>
      <c r="CN13" s="14">
        <f t="shared" si="6"/>
        <v>1</v>
      </c>
      <c r="CO13" s="18">
        <f t="shared" si="40"/>
        <v>2</v>
      </c>
      <c r="CP13" s="15">
        <f t="shared" si="41"/>
        <v>2</v>
      </c>
      <c r="CQ13" s="15">
        <v>21772</v>
      </c>
      <c r="CR13" s="15">
        <v>11500.9</v>
      </c>
      <c r="CS13" s="15">
        <f t="shared" si="7"/>
        <v>1.893</v>
      </c>
      <c r="CT13" s="14">
        <f t="shared" si="8"/>
        <v>1</v>
      </c>
      <c r="CU13" s="18">
        <f>CU12</f>
        <v>1.5</v>
      </c>
      <c r="CV13" s="15">
        <f t="shared" si="42"/>
        <v>1.5</v>
      </c>
      <c r="CW13" s="17">
        <f t="shared" si="43"/>
        <v>15124.8</v>
      </c>
      <c r="CX13" s="15">
        <v>17835.8</v>
      </c>
      <c r="CY13" s="19">
        <v>-0.152</v>
      </c>
      <c r="CZ13" s="14">
        <f>(-0.152+0.152)/(-0.152+0.002)</f>
        <v>0</v>
      </c>
      <c r="DA13" s="18">
        <f t="shared" si="44"/>
        <v>0.5</v>
      </c>
      <c r="DB13" s="19">
        <f t="shared" si="45"/>
        <v>0</v>
      </c>
      <c r="DC13" s="15" t="s">
        <v>140</v>
      </c>
      <c r="DD13" s="18">
        <f t="shared" si="46"/>
        <v>1.5</v>
      </c>
      <c r="DE13" s="15">
        <v>0</v>
      </c>
      <c r="DF13" s="15">
        <v>1</v>
      </c>
      <c r="DG13" s="18">
        <f t="shared" si="47"/>
        <v>0.5</v>
      </c>
      <c r="DH13" s="15">
        <f t="shared" si="48"/>
        <v>0.5</v>
      </c>
      <c r="DI13" s="72">
        <v>8062.3</v>
      </c>
      <c r="DJ13" s="73"/>
      <c r="DK13" s="74"/>
      <c r="DL13" s="17">
        <v>4530.8</v>
      </c>
      <c r="DM13" s="14">
        <v>1.53</v>
      </c>
      <c r="DN13" s="14">
        <f>(DM12-DM13)/(DM12-DM14)</f>
        <v>0.7389162561576355</v>
      </c>
      <c r="DO13" s="18">
        <f t="shared" si="49"/>
        <v>0.5</v>
      </c>
      <c r="DP13" s="15">
        <f t="shared" si="50"/>
        <v>0.4</v>
      </c>
      <c r="DQ13" s="15">
        <v>2360.6</v>
      </c>
      <c r="DR13" s="15">
        <v>2306.7</v>
      </c>
      <c r="DS13" s="15">
        <f t="shared" si="51"/>
        <v>-53.90000000000009</v>
      </c>
      <c r="DT13" s="15">
        <v>1</v>
      </c>
      <c r="DU13" s="18">
        <f t="shared" si="52"/>
        <v>1</v>
      </c>
      <c r="DV13" s="15">
        <f t="shared" si="53"/>
        <v>1</v>
      </c>
      <c r="DW13" s="16">
        <f t="shared" si="9"/>
        <v>10</v>
      </c>
      <c r="DX13" s="16">
        <v>1.5</v>
      </c>
      <c r="DY13" s="16">
        <f t="shared" si="10"/>
        <v>15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20">
        <v>1</v>
      </c>
      <c r="EH13" s="18">
        <f t="shared" si="54"/>
        <v>1</v>
      </c>
      <c r="EI13" s="15">
        <f t="shared" si="55"/>
        <v>1</v>
      </c>
      <c r="EJ13" s="15">
        <v>0</v>
      </c>
      <c r="EK13" s="15">
        <v>0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20"/>
      <c r="ER13" s="18">
        <f t="shared" si="56"/>
        <v>0.5</v>
      </c>
      <c r="ES13" s="15">
        <f t="shared" si="57"/>
        <v>0</v>
      </c>
      <c r="ET13" s="15">
        <v>0</v>
      </c>
      <c r="EU13" s="17">
        <f t="shared" si="58"/>
        <v>24400.9</v>
      </c>
      <c r="EV13" s="15">
        <f t="shared" si="59"/>
        <v>0</v>
      </c>
      <c r="EW13" s="15">
        <v>1</v>
      </c>
      <c r="EX13" s="18">
        <f t="shared" si="60"/>
        <v>1</v>
      </c>
      <c r="EY13" s="15">
        <f t="shared" si="61"/>
        <v>1</v>
      </c>
      <c r="EZ13" s="15">
        <v>0</v>
      </c>
      <c r="FA13" s="15">
        <v>1</v>
      </c>
      <c r="FB13" s="18">
        <f t="shared" si="62"/>
        <v>2</v>
      </c>
      <c r="FC13" s="15">
        <f t="shared" si="63"/>
        <v>2</v>
      </c>
      <c r="FD13" s="15">
        <v>0</v>
      </c>
      <c r="FE13" s="15">
        <v>1</v>
      </c>
      <c r="FF13" s="18">
        <f t="shared" si="64"/>
        <v>1.5</v>
      </c>
      <c r="FG13" s="15">
        <f t="shared" si="65"/>
        <v>1.5</v>
      </c>
      <c r="FH13" s="15">
        <v>0</v>
      </c>
      <c r="FI13" s="17">
        <f t="shared" si="66"/>
        <v>24400.9</v>
      </c>
      <c r="FJ13" s="19">
        <f t="shared" si="67"/>
        <v>0</v>
      </c>
      <c r="FK13" s="14">
        <f t="shared" si="68"/>
        <v>1</v>
      </c>
      <c r="FL13" s="18">
        <f t="shared" si="69"/>
        <v>2.5</v>
      </c>
      <c r="FM13" s="15">
        <f t="shared" si="70"/>
        <v>2.5</v>
      </c>
      <c r="FN13" s="15">
        <v>0</v>
      </c>
      <c r="FO13" s="15">
        <v>0</v>
      </c>
      <c r="FP13" s="15">
        <v>0</v>
      </c>
      <c r="FQ13" s="15">
        <v>0</v>
      </c>
      <c r="FR13" s="15">
        <v>1</v>
      </c>
      <c r="FS13" s="18">
        <f t="shared" si="71"/>
        <v>2</v>
      </c>
      <c r="FT13" s="15">
        <f t="shared" si="72"/>
        <v>2</v>
      </c>
      <c r="FU13" s="16">
        <f t="shared" si="11"/>
        <v>4</v>
      </c>
      <c r="FV13" s="16">
        <v>1.75</v>
      </c>
      <c r="FW13" s="16">
        <f t="shared" si="12"/>
        <v>7</v>
      </c>
      <c r="FX13" s="15">
        <v>0</v>
      </c>
      <c r="FY13" s="40">
        <v>7949.8</v>
      </c>
      <c r="FZ13" s="14">
        <f t="shared" si="73"/>
        <v>0</v>
      </c>
      <c r="GA13" s="14">
        <v>0</v>
      </c>
      <c r="GB13" s="18">
        <f t="shared" si="74"/>
        <v>2</v>
      </c>
      <c r="GC13" s="15">
        <f t="shared" si="75"/>
        <v>0</v>
      </c>
      <c r="GD13" s="2">
        <v>50.59</v>
      </c>
      <c r="GE13" s="2">
        <v>26.16</v>
      </c>
      <c r="GF13" s="14">
        <f t="shared" si="76"/>
        <v>-24.430000000000003</v>
      </c>
      <c r="GG13" s="15">
        <v>1</v>
      </c>
      <c r="GH13" s="18">
        <f t="shared" si="77"/>
        <v>2</v>
      </c>
      <c r="GI13" s="15">
        <f t="shared" si="78"/>
        <v>2</v>
      </c>
      <c r="GJ13" s="15" t="s">
        <v>135</v>
      </c>
      <c r="GK13" s="15">
        <v>1</v>
      </c>
      <c r="GL13" s="18">
        <f t="shared" si="79"/>
        <v>2</v>
      </c>
      <c r="GM13" s="15">
        <f t="shared" si="80"/>
        <v>2</v>
      </c>
      <c r="GN13" s="21"/>
      <c r="GO13" s="21"/>
      <c r="GP13" s="21"/>
    </row>
    <row r="14" spans="1:198" s="22" customFormat="1" ht="42" customHeight="1">
      <c r="A14" s="79" t="s">
        <v>197</v>
      </c>
      <c r="B14" s="80"/>
      <c r="C14" s="14">
        <f>I14+AP14+DY14+FW14+'Оценка '!E17+'Оценка '!BF17</f>
        <v>70.12950022382806</v>
      </c>
      <c r="D14" s="14">
        <f t="shared" si="0"/>
        <v>70.12950022382806</v>
      </c>
      <c r="E14" s="15" t="s">
        <v>142</v>
      </c>
      <c r="F14" s="15" t="s">
        <v>143</v>
      </c>
      <c r="G14" s="16">
        <f t="shared" si="1"/>
        <v>9.452732532095494</v>
      </c>
      <c r="H14" s="16">
        <f t="shared" si="13"/>
        <v>2</v>
      </c>
      <c r="I14" s="16">
        <f t="shared" si="14"/>
        <v>18.905465064190988</v>
      </c>
      <c r="J14" s="17">
        <v>11095.6</v>
      </c>
      <c r="K14" s="17">
        <v>11568.1</v>
      </c>
      <c r="L14" s="19">
        <f t="shared" si="15"/>
        <v>0.9591549174021663</v>
      </c>
      <c r="M14" s="14">
        <f t="shared" si="2"/>
        <v>0.6855052835717252</v>
      </c>
      <c r="N14" s="14">
        <f t="shared" si="16"/>
        <v>1.7</v>
      </c>
      <c r="O14" s="14">
        <f t="shared" si="3"/>
        <v>1.1653589820719328</v>
      </c>
      <c r="P14" s="15">
        <v>1</v>
      </c>
      <c r="Q14" s="14">
        <f t="shared" si="17"/>
        <v>1.7</v>
      </c>
      <c r="R14" s="15">
        <f t="shared" si="18"/>
        <v>1.7</v>
      </c>
      <c r="S14" s="15">
        <v>1</v>
      </c>
      <c r="T14" s="18">
        <f t="shared" si="19"/>
        <v>1.7</v>
      </c>
      <c r="U14" s="15">
        <f t="shared" si="20"/>
        <v>1.7</v>
      </c>
      <c r="V14" s="15">
        <v>8231.4</v>
      </c>
      <c r="W14" s="17">
        <v>8029.1</v>
      </c>
      <c r="X14" s="14">
        <f t="shared" si="21"/>
        <v>8230.4</v>
      </c>
      <c r="Y14" s="14">
        <f>(X16-X14)/(X16-X15)</f>
        <v>0.9915823666823737</v>
      </c>
      <c r="Z14" s="18">
        <f>Z13</f>
        <v>1.5</v>
      </c>
      <c r="AA14" s="14">
        <f t="shared" si="22"/>
        <v>1.4873735500235605</v>
      </c>
      <c r="AB14" s="15">
        <v>1</v>
      </c>
      <c r="AC14" s="18">
        <f t="shared" si="23"/>
        <v>1.7</v>
      </c>
      <c r="AD14" s="15">
        <f t="shared" si="24"/>
        <v>1.7</v>
      </c>
      <c r="AE14" s="40"/>
      <c r="AF14" s="40"/>
      <c r="AG14" s="19"/>
      <c r="AH14" s="14"/>
      <c r="AI14" s="18">
        <f t="shared" si="25"/>
        <v>1.9</v>
      </c>
      <c r="AJ14" s="14">
        <f t="shared" si="26"/>
        <v>0</v>
      </c>
      <c r="AK14" s="15">
        <v>1</v>
      </c>
      <c r="AL14" s="18">
        <f t="shared" si="27"/>
        <v>1.7</v>
      </c>
      <c r="AM14" s="15">
        <f t="shared" si="28"/>
        <v>1.7</v>
      </c>
      <c r="AN14" s="16">
        <f t="shared" si="4"/>
        <v>3.47</v>
      </c>
      <c r="AO14" s="16">
        <v>2</v>
      </c>
      <c r="AP14" s="16">
        <f t="shared" si="5"/>
        <v>6.94</v>
      </c>
      <c r="AQ14" s="15">
        <v>0</v>
      </c>
      <c r="AR14" s="17">
        <v>15786.7</v>
      </c>
      <c r="AS14" s="15">
        <v>0</v>
      </c>
      <c r="AT14" s="20">
        <v>1</v>
      </c>
      <c r="AU14" s="18">
        <f t="shared" si="29"/>
        <v>0.33</v>
      </c>
      <c r="AV14" s="14">
        <f t="shared" si="30"/>
        <v>0.33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15">
        <v>1</v>
      </c>
      <c r="BJ14" s="18">
        <f t="shared" si="31"/>
        <v>0.33</v>
      </c>
      <c r="BK14" s="15">
        <f t="shared" si="32"/>
        <v>0.33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22">
        <v>0</v>
      </c>
      <c r="BX14" s="15">
        <v>0</v>
      </c>
      <c r="BY14" s="17">
        <f t="shared" si="33"/>
        <v>15786.7</v>
      </c>
      <c r="BZ14" s="15">
        <v>0</v>
      </c>
      <c r="CA14" s="14">
        <f t="shared" si="34"/>
        <v>1</v>
      </c>
      <c r="CB14" s="18">
        <f t="shared" si="35"/>
        <v>0.67</v>
      </c>
      <c r="CC14" s="14">
        <f t="shared" si="36"/>
        <v>0.67</v>
      </c>
      <c r="CD14" s="14">
        <v>0</v>
      </c>
      <c r="CE14" s="14">
        <v>0</v>
      </c>
      <c r="CF14" s="20">
        <v>0</v>
      </c>
      <c r="CG14" s="20">
        <v>0</v>
      </c>
      <c r="CH14" s="15">
        <v>1</v>
      </c>
      <c r="CI14" s="18">
        <f t="shared" si="37"/>
        <v>0.67</v>
      </c>
      <c r="CJ14" s="15">
        <f t="shared" si="38"/>
        <v>0.67</v>
      </c>
      <c r="CK14" s="17">
        <v>7580</v>
      </c>
      <c r="CL14" s="17">
        <v>15811.3</v>
      </c>
      <c r="CM14" s="19">
        <f t="shared" si="39"/>
        <v>0.479</v>
      </c>
      <c r="CN14" s="14">
        <f t="shared" si="6"/>
        <v>0.21564482029598306</v>
      </c>
      <c r="CO14" s="18">
        <f t="shared" si="40"/>
        <v>2</v>
      </c>
      <c r="CP14" s="15">
        <f t="shared" si="41"/>
        <v>0.43</v>
      </c>
      <c r="CQ14" s="15">
        <v>8231.4</v>
      </c>
      <c r="CR14" s="15">
        <v>9927.8</v>
      </c>
      <c r="CS14" s="15">
        <f t="shared" si="7"/>
        <v>0.829</v>
      </c>
      <c r="CT14" s="14">
        <f t="shared" si="8"/>
        <v>0</v>
      </c>
      <c r="CU14" s="18">
        <f>CU13</f>
        <v>1.5</v>
      </c>
      <c r="CV14" s="15">
        <f t="shared" si="42"/>
        <v>0</v>
      </c>
      <c r="CW14" s="17">
        <f t="shared" si="43"/>
        <v>15786.7</v>
      </c>
      <c r="CX14" s="15">
        <v>18363.5</v>
      </c>
      <c r="CY14" s="19">
        <v>-0.14</v>
      </c>
      <c r="CZ14" s="14">
        <f>(-0.152+0.14)/(-0.152+0.002)</f>
        <v>0.07999999999999989</v>
      </c>
      <c r="DA14" s="18">
        <f t="shared" si="44"/>
        <v>0.5</v>
      </c>
      <c r="DB14" s="19">
        <f t="shared" si="45"/>
        <v>0.04</v>
      </c>
      <c r="DC14" s="15" t="s">
        <v>140</v>
      </c>
      <c r="DD14" s="18">
        <f t="shared" si="46"/>
        <v>1.5</v>
      </c>
      <c r="DE14" s="15">
        <v>0</v>
      </c>
      <c r="DF14" s="15">
        <v>1</v>
      </c>
      <c r="DG14" s="18">
        <f t="shared" si="47"/>
        <v>0.5</v>
      </c>
      <c r="DH14" s="15">
        <f t="shared" si="48"/>
        <v>0.5</v>
      </c>
      <c r="DI14" s="72">
        <v>7792.4</v>
      </c>
      <c r="DJ14" s="73"/>
      <c r="DK14" s="74"/>
      <c r="DL14" s="17">
        <v>2852.4</v>
      </c>
      <c r="DM14" s="14">
        <v>1</v>
      </c>
      <c r="DN14" s="14">
        <f>(DM12-DM14)/(DM12-DM14)</f>
        <v>1</v>
      </c>
      <c r="DO14" s="18">
        <f t="shared" si="49"/>
        <v>0.5</v>
      </c>
      <c r="DP14" s="15">
        <f t="shared" si="50"/>
        <v>0.5</v>
      </c>
      <c r="DQ14" s="15">
        <v>1218.1</v>
      </c>
      <c r="DR14" s="15">
        <v>1951.4</v>
      </c>
      <c r="DS14" s="15">
        <f t="shared" si="51"/>
        <v>733.3000000000002</v>
      </c>
      <c r="DT14" s="15">
        <v>0</v>
      </c>
      <c r="DU14" s="18">
        <f t="shared" si="52"/>
        <v>1</v>
      </c>
      <c r="DV14" s="15">
        <f t="shared" si="53"/>
        <v>0</v>
      </c>
      <c r="DW14" s="16">
        <f t="shared" si="9"/>
        <v>10</v>
      </c>
      <c r="DX14" s="16">
        <v>1.5</v>
      </c>
      <c r="DY14" s="16">
        <f t="shared" si="10"/>
        <v>15</v>
      </c>
      <c r="DZ14" s="15">
        <v>0</v>
      </c>
      <c r="EA14" s="15">
        <v>0</v>
      </c>
      <c r="EB14" s="15">
        <v>0</v>
      </c>
      <c r="EC14" s="15">
        <v>0</v>
      </c>
      <c r="ED14" s="15">
        <v>0</v>
      </c>
      <c r="EE14" s="15">
        <v>0</v>
      </c>
      <c r="EF14" s="15">
        <v>0</v>
      </c>
      <c r="EG14" s="20">
        <v>1</v>
      </c>
      <c r="EH14" s="18">
        <f t="shared" si="54"/>
        <v>1</v>
      </c>
      <c r="EI14" s="15">
        <f t="shared" si="55"/>
        <v>1</v>
      </c>
      <c r="EJ14" s="15">
        <v>0</v>
      </c>
      <c r="EK14" s="15">
        <v>0</v>
      </c>
      <c r="EL14" s="15">
        <v>0</v>
      </c>
      <c r="EM14" s="15">
        <v>0</v>
      </c>
      <c r="EN14" s="15">
        <v>0</v>
      </c>
      <c r="EO14" s="15">
        <v>0</v>
      </c>
      <c r="EP14" s="15">
        <v>0</v>
      </c>
      <c r="EQ14" s="20"/>
      <c r="ER14" s="18">
        <f t="shared" si="56"/>
        <v>0.5</v>
      </c>
      <c r="ES14" s="15">
        <f t="shared" si="57"/>
        <v>0</v>
      </c>
      <c r="ET14" s="15">
        <v>0</v>
      </c>
      <c r="EU14" s="17">
        <f t="shared" si="58"/>
        <v>15811.3</v>
      </c>
      <c r="EV14" s="15">
        <f t="shared" si="59"/>
        <v>0</v>
      </c>
      <c r="EW14" s="15">
        <v>1</v>
      </c>
      <c r="EX14" s="18">
        <f t="shared" si="60"/>
        <v>1</v>
      </c>
      <c r="EY14" s="15">
        <f t="shared" si="61"/>
        <v>1</v>
      </c>
      <c r="EZ14" s="15">
        <v>0</v>
      </c>
      <c r="FA14" s="15">
        <v>1</v>
      </c>
      <c r="FB14" s="18">
        <f t="shared" si="62"/>
        <v>2</v>
      </c>
      <c r="FC14" s="15">
        <f t="shared" si="63"/>
        <v>2</v>
      </c>
      <c r="FD14" s="15">
        <v>0</v>
      </c>
      <c r="FE14" s="15">
        <v>1</v>
      </c>
      <c r="FF14" s="18">
        <f t="shared" si="64"/>
        <v>1.5</v>
      </c>
      <c r="FG14" s="15">
        <f t="shared" si="65"/>
        <v>1.5</v>
      </c>
      <c r="FH14" s="15">
        <v>0</v>
      </c>
      <c r="FI14" s="17">
        <f t="shared" si="66"/>
        <v>15811.3</v>
      </c>
      <c r="FJ14" s="19">
        <f t="shared" si="67"/>
        <v>0</v>
      </c>
      <c r="FK14" s="14">
        <f t="shared" si="68"/>
        <v>1</v>
      </c>
      <c r="FL14" s="18">
        <f t="shared" si="69"/>
        <v>2.5</v>
      </c>
      <c r="FM14" s="15">
        <f t="shared" si="70"/>
        <v>2.5</v>
      </c>
      <c r="FN14" s="15">
        <v>0</v>
      </c>
      <c r="FO14" s="15">
        <v>0</v>
      </c>
      <c r="FP14" s="15">
        <v>0</v>
      </c>
      <c r="FQ14" s="15">
        <v>0</v>
      </c>
      <c r="FR14" s="15">
        <v>1</v>
      </c>
      <c r="FS14" s="18">
        <f t="shared" si="71"/>
        <v>2</v>
      </c>
      <c r="FT14" s="15">
        <f t="shared" si="72"/>
        <v>2</v>
      </c>
      <c r="FU14" s="16">
        <f t="shared" si="11"/>
        <v>4</v>
      </c>
      <c r="FV14" s="16">
        <v>1.75</v>
      </c>
      <c r="FW14" s="16">
        <f t="shared" si="12"/>
        <v>7</v>
      </c>
      <c r="FX14" s="15">
        <v>0</v>
      </c>
      <c r="FY14" s="40">
        <v>3981.9</v>
      </c>
      <c r="FZ14" s="14">
        <f t="shared" si="73"/>
        <v>0</v>
      </c>
      <c r="GA14" s="14">
        <v>0</v>
      </c>
      <c r="GB14" s="18">
        <f t="shared" si="74"/>
        <v>2</v>
      </c>
      <c r="GC14" s="15">
        <f t="shared" si="75"/>
        <v>0</v>
      </c>
      <c r="GD14" s="2">
        <v>44.58</v>
      </c>
      <c r="GE14" s="2">
        <v>39.75</v>
      </c>
      <c r="GF14" s="14">
        <f t="shared" si="76"/>
        <v>-4.829999999999998</v>
      </c>
      <c r="GG14" s="15">
        <v>1</v>
      </c>
      <c r="GH14" s="18">
        <f t="shared" si="77"/>
        <v>2</v>
      </c>
      <c r="GI14" s="15">
        <f t="shared" si="78"/>
        <v>2</v>
      </c>
      <c r="GJ14" s="15" t="s">
        <v>135</v>
      </c>
      <c r="GK14" s="15">
        <v>1</v>
      </c>
      <c r="GL14" s="18">
        <f t="shared" si="79"/>
        <v>2</v>
      </c>
      <c r="GM14" s="15">
        <f t="shared" si="80"/>
        <v>2</v>
      </c>
      <c r="GN14" s="21"/>
      <c r="GO14" s="21"/>
      <c r="GP14" s="21"/>
    </row>
    <row r="15" spans="1:198" s="22" customFormat="1" ht="42" customHeight="1">
      <c r="A15" s="79" t="s">
        <v>198</v>
      </c>
      <c r="B15" s="80"/>
      <c r="C15" s="14">
        <f>I15+AP15+DY15+FW15+'Оценка '!E18+'Оценка '!BF18</f>
        <v>70.12241526773171</v>
      </c>
      <c r="D15" s="14">
        <f t="shared" si="0"/>
        <v>70.12241526773171</v>
      </c>
      <c r="E15" s="15" t="s">
        <v>142</v>
      </c>
      <c r="F15" s="15" t="s">
        <v>143</v>
      </c>
      <c r="G15" s="16">
        <f t="shared" si="1"/>
        <v>9.758719090520502</v>
      </c>
      <c r="H15" s="16">
        <f t="shared" si="13"/>
        <v>2</v>
      </c>
      <c r="I15" s="16">
        <f t="shared" si="14"/>
        <v>19.517438181041005</v>
      </c>
      <c r="J15" s="17">
        <v>14645.9</v>
      </c>
      <c r="K15" s="17">
        <v>15055.6</v>
      </c>
      <c r="L15" s="19">
        <f t="shared" si="15"/>
        <v>0.9727875342065411</v>
      </c>
      <c r="M15" s="14">
        <f t="shared" si="2"/>
        <v>0.8580700532473554</v>
      </c>
      <c r="N15" s="14">
        <f t="shared" si="16"/>
        <v>1.7</v>
      </c>
      <c r="O15" s="14">
        <f t="shared" si="3"/>
        <v>1.458719090520504</v>
      </c>
      <c r="P15" s="15">
        <v>1</v>
      </c>
      <c r="Q15" s="14">
        <f t="shared" si="17"/>
        <v>1.7</v>
      </c>
      <c r="R15" s="15">
        <f t="shared" si="18"/>
        <v>1.7</v>
      </c>
      <c r="S15" s="15">
        <v>1</v>
      </c>
      <c r="T15" s="18">
        <f t="shared" si="19"/>
        <v>1.7</v>
      </c>
      <c r="U15" s="15">
        <f t="shared" si="20"/>
        <v>1.7</v>
      </c>
      <c r="V15" s="15">
        <v>7811.6</v>
      </c>
      <c r="W15" s="17">
        <v>6178.7</v>
      </c>
      <c r="X15" s="14">
        <f t="shared" si="21"/>
        <v>7810.6</v>
      </c>
      <c r="Y15" s="14">
        <f>(X16-X15)/(X16-X15)</f>
        <v>1</v>
      </c>
      <c r="Z15" s="18">
        <f>Z14</f>
        <v>1.5</v>
      </c>
      <c r="AA15" s="14">
        <f t="shared" si="22"/>
        <v>1.5</v>
      </c>
      <c r="AB15" s="15">
        <v>1</v>
      </c>
      <c r="AC15" s="18">
        <f t="shared" si="23"/>
        <v>1.7</v>
      </c>
      <c r="AD15" s="15">
        <f t="shared" si="24"/>
        <v>1.7</v>
      </c>
      <c r="AE15" s="40"/>
      <c r="AF15" s="40"/>
      <c r="AG15" s="19"/>
      <c r="AH15" s="14"/>
      <c r="AI15" s="18">
        <f t="shared" si="25"/>
        <v>1.9</v>
      </c>
      <c r="AJ15" s="14">
        <f t="shared" si="26"/>
        <v>0</v>
      </c>
      <c r="AK15" s="15">
        <v>1</v>
      </c>
      <c r="AL15" s="18">
        <f t="shared" si="27"/>
        <v>1.7</v>
      </c>
      <c r="AM15" s="15">
        <f t="shared" si="28"/>
        <v>1.7</v>
      </c>
      <c r="AN15" s="16">
        <f t="shared" si="4"/>
        <v>3.13</v>
      </c>
      <c r="AO15" s="16">
        <v>2</v>
      </c>
      <c r="AP15" s="16">
        <f t="shared" si="5"/>
        <v>6.26</v>
      </c>
      <c r="AQ15" s="15">
        <v>0</v>
      </c>
      <c r="AR15" s="17">
        <v>19185.1</v>
      </c>
      <c r="AS15" s="15">
        <v>0</v>
      </c>
      <c r="AT15" s="20">
        <v>1</v>
      </c>
      <c r="AU15" s="18">
        <f t="shared" si="29"/>
        <v>0.33</v>
      </c>
      <c r="AV15" s="14">
        <f t="shared" si="30"/>
        <v>0.33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15">
        <v>1</v>
      </c>
      <c r="BJ15" s="18">
        <f t="shared" si="31"/>
        <v>0.33</v>
      </c>
      <c r="BK15" s="15">
        <f t="shared" si="32"/>
        <v>0.33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22">
        <v>0</v>
      </c>
      <c r="BX15" s="15">
        <v>0</v>
      </c>
      <c r="BY15" s="17">
        <f t="shared" si="33"/>
        <v>19185.1</v>
      </c>
      <c r="BZ15" s="15">
        <v>0</v>
      </c>
      <c r="CA15" s="14">
        <f t="shared" si="34"/>
        <v>1</v>
      </c>
      <c r="CB15" s="18">
        <f t="shared" si="35"/>
        <v>0.67</v>
      </c>
      <c r="CC15" s="14">
        <f t="shared" si="36"/>
        <v>0.67</v>
      </c>
      <c r="CD15" s="14">
        <v>904.9</v>
      </c>
      <c r="CE15" s="14">
        <v>624</v>
      </c>
      <c r="CF15" s="17">
        <v>598</v>
      </c>
      <c r="CG15" s="17">
        <v>479.4</v>
      </c>
      <c r="CH15" s="15">
        <v>0</v>
      </c>
      <c r="CI15" s="18">
        <f t="shared" si="37"/>
        <v>0.67</v>
      </c>
      <c r="CJ15" s="15">
        <f t="shared" si="38"/>
        <v>0</v>
      </c>
      <c r="CK15" s="17">
        <v>10840.6</v>
      </c>
      <c r="CL15" s="17">
        <v>18652.2</v>
      </c>
      <c r="CM15" s="19">
        <f t="shared" si="39"/>
        <v>0.581</v>
      </c>
      <c r="CN15" s="14">
        <f t="shared" si="6"/>
        <v>0</v>
      </c>
      <c r="CO15" s="18">
        <f t="shared" si="40"/>
        <v>2</v>
      </c>
      <c r="CP15" s="15">
        <f t="shared" si="41"/>
        <v>0</v>
      </c>
      <c r="CQ15" s="15">
        <v>7811.6</v>
      </c>
      <c r="CR15" s="15">
        <v>6540.1</v>
      </c>
      <c r="CS15" s="15">
        <f t="shared" si="7"/>
        <v>1.194</v>
      </c>
      <c r="CT15" s="14">
        <f t="shared" si="8"/>
        <v>0.3430451127819549</v>
      </c>
      <c r="CU15" s="18">
        <f>CU14</f>
        <v>1.5</v>
      </c>
      <c r="CV15" s="15">
        <f t="shared" si="42"/>
        <v>0.51</v>
      </c>
      <c r="CW15" s="17">
        <f t="shared" si="43"/>
        <v>19185.1</v>
      </c>
      <c r="CX15" s="15">
        <v>19292.1</v>
      </c>
      <c r="CY15" s="19">
        <v>-0.006</v>
      </c>
      <c r="CZ15" s="14">
        <f>(-0.152+0.006)/(-0.152+0.002)</f>
        <v>0.9733333333333333</v>
      </c>
      <c r="DA15" s="18">
        <f t="shared" si="44"/>
        <v>0.5</v>
      </c>
      <c r="DB15" s="19">
        <f t="shared" si="45"/>
        <v>0.49</v>
      </c>
      <c r="DC15" s="15" t="s">
        <v>140</v>
      </c>
      <c r="DD15" s="18">
        <f t="shared" si="46"/>
        <v>1.5</v>
      </c>
      <c r="DE15" s="15">
        <v>0</v>
      </c>
      <c r="DF15" s="15">
        <v>1</v>
      </c>
      <c r="DG15" s="18">
        <f t="shared" si="47"/>
        <v>0.5</v>
      </c>
      <c r="DH15" s="15">
        <f t="shared" si="48"/>
        <v>0.5</v>
      </c>
      <c r="DI15" s="72">
        <v>6195.9</v>
      </c>
      <c r="DJ15" s="73"/>
      <c r="DK15" s="74"/>
      <c r="DL15" s="17">
        <v>3754</v>
      </c>
      <c r="DM15" s="14">
        <v>1.65</v>
      </c>
      <c r="DN15" s="14">
        <f>(DM12-DM15)/(DM12-DM14)</f>
        <v>0.6798029556650247</v>
      </c>
      <c r="DO15" s="18">
        <f t="shared" si="49"/>
        <v>0.5</v>
      </c>
      <c r="DP15" s="15">
        <f t="shared" si="50"/>
        <v>0.3</v>
      </c>
      <c r="DQ15" s="15">
        <v>1612.5</v>
      </c>
      <c r="DR15" s="15">
        <v>2121</v>
      </c>
      <c r="DS15" s="15">
        <f t="shared" si="51"/>
        <v>508.5</v>
      </c>
      <c r="DT15" s="15">
        <v>0</v>
      </c>
      <c r="DU15" s="18">
        <f t="shared" si="52"/>
        <v>1</v>
      </c>
      <c r="DV15" s="15">
        <f t="shared" si="53"/>
        <v>0</v>
      </c>
      <c r="DW15" s="16">
        <f t="shared" si="9"/>
        <v>10</v>
      </c>
      <c r="DX15" s="16">
        <v>1.5</v>
      </c>
      <c r="DY15" s="16">
        <f t="shared" si="10"/>
        <v>15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20">
        <v>1</v>
      </c>
      <c r="EH15" s="18">
        <f t="shared" si="54"/>
        <v>1</v>
      </c>
      <c r="EI15" s="15">
        <f t="shared" si="55"/>
        <v>1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20"/>
      <c r="ER15" s="18">
        <f t="shared" si="56"/>
        <v>0.5</v>
      </c>
      <c r="ES15" s="15">
        <f t="shared" si="57"/>
        <v>0</v>
      </c>
      <c r="ET15" s="15">
        <v>0</v>
      </c>
      <c r="EU15" s="17">
        <f t="shared" si="58"/>
        <v>18652.2</v>
      </c>
      <c r="EV15" s="15">
        <f t="shared" si="59"/>
        <v>0</v>
      </c>
      <c r="EW15" s="15">
        <v>1</v>
      </c>
      <c r="EX15" s="18">
        <f t="shared" si="60"/>
        <v>1</v>
      </c>
      <c r="EY15" s="15">
        <f t="shared" si="61"/>
        <v>1</v>
      </c>
      <c r="EZ15" s="15">
        <v>0</v>
      </c>
      <c r="FA15" s="15">
        <v>1</v>
      </c>
      <c r="FB15" s="18">
        <f t="shared" si="62"/>
        <v>2</v>
      </c>
      <c r="FC15" s="15">
        <f t="shared" si="63"/>
        <v>2</v>
      </c>
      <c r="FD15" s="15">
        <v>0</v>
      </c>
      <c r="FE15" s="15">
        <v>1</v>
      </c>
      <c r="FF15" s="18">
        <f t="shared" si="64"/>
        <v>1.5</v>
      </c>
      <c r="FG15" s="15">
        <f t="shared" si="65"/>
        <v>1.5</v>
      </c>
      <c r="FH15" s="15">
        <v>0</v>
      </c>
      <c r="FI15" s="17">
        <f t="shared" si="66"/>
        <v>18652.2</v>
      </c>
      <c r="FJ15" s="19">
        <f t="shared" si="67"/>
        <v>0</v>
      </c>
      <c r="FK15" s="14">
        <f t="shared" si="68"/>
        <v>1</v>
      </c>
      <c r="FL15" s="18">
        <f t="shared" si="69"/>
        <v>2.5</v>
      </c>
      <c r="FM15" s="15">
        <f t="shared" si="70"/>
        <v>2.5</v>
      </c>
      <c r="FN15" s="15">
        <v>0</v>
      </c>
      <c r="FO15" s="15">
        <v>0</v>
      </c>
      <c r="FP15" s="15">
        <v>0</v>
      </c>
      <c r="FQ15" s="15">
        <v>0</v>
      </c>
      <c r="FR15" s="15">
        <v>1</v>
      </c>
      <c r="FS15" s="18">
        <f t="shared" si="71"/>
        <v>2</v>
      </c>
      <c r="FT15" s="15">
        <f t="shared" si="72"/>
        <v>2</v>
      </c>
      <c r="FU15" s="16">
        <f t="shared" si="11"/>
        <v>4</v>
      </c>
      <c r="FV15" s="16">
        <v>1.75</v>
      </c>
      <c r="FW15" s="16">
        <f t="shared" si="12"/>
        <v>7</v>
      </c>
      <c r="FX15" s="15">
        <v>0</v>
      </c>
      <c r="FY15" s="40">
        <v>3340.3</v>
      </c>
      <c r="FZ15" s="14">
        <f t="shared" si="73"/>
        <v>0</v>
      </c>
      <c r="GA15" s="14">
        <v>0</v>
      </c>
      <c r="GB15" s="18">
        <f t="shared" si="74"/>
        <v>2</v>
      </c>
      <c r="GC15" s="15">
        <f t="shared" si="75"/>
        <v>0</v>
      </c>
      <c r="GD15" s="2">
        <v>54</v>
      </c>
      <c r="GE15" s="2">
        <v>43.79</v>
      </c>
      <c r="GF15" s="14">
        <f t="shared" si="76"/>
        <v>-10.21</v>
      </c>
      <c r="GG15" s="15">
        <v>1</v>
      </c>
      <c r="GH15" s="18">
        <f t="shared" si="77"/>
        <v>2</v>
      </c>
      <c r="GI15" s="15">
        <f t="shared" si="78"/>
        <v>2</v>
      </c>
      <c r="GJ15" s="15" t="s">
        <v>135</v>
      </c>
      <c r="GK15" s="15">
        <v>1</v>
      </c>
      <c r="GL15" s="18">
        <f t="shared" si="79"/>
        <v>2</v>
      </c>
      <c r="GM15" s="15">
        <f t="shared" si="80"/>
        <v>2</v>
      </c>
      <c r="GN15" s="21"/>
      <c r="GO15" s="21"/>
      <c r="GP15" s="21"/>
    </row>
    <row r="16" spans="1:198" s="22" customFormat="1" ht="42" customHeight="1">
      <c r="A16" s="79" t="s">
        <v>199</v>
      </c>
      <c r="B16" s="80"/>
      <c r="C16" s="14">
        <f>I16+AP16+DY16+FW16+'Оценка '!E19+'Оценка '!BF19</f>
        <v>68.63634030067968</v>
      </c>
      <c r="D16" s="14">
        <f>C16</f>
        <v>68.63634030067968</v>
      </c>
      <c r="E16" s="15" t="s">
        <v>142</v>
      </c>
      <c r="F16" s="15" t="s">
        <v>143</v>
      </c>
      <c r="G16" s="16">
        <f t="shared" si="1"/>
        <v>8.334222685037252</v>
      </c>
      <c r="H16" s="16">
        <f t="shared" si="13"/>
        <v>2</v>
      </c>
      <c r="I16" s="16">
        <f t="shared" si="14"/>
        <v>16.668445370074505</v>
      </c>
      <c r="J16" s="17">
        <v>96955.1</v>
      </c>
      <c r="K16" s="17">
        <v>99309.1</v>
      </c>
      <c r="L16" s="19">
        <f t="shared" si="15"/>
        <v>0.9762962306576135</v>
      </c>
      <c r="M16" s="14">
        <f t="shared" si="2"/>
        <v>0.9024839323748547</v>
      </c>
      <c r="N16" s="14">
        <f t="shared" si="16"/>
        <v>1.7</v>
      </c>
      <c r="O16" s="14">
        <f t="shared" si="3"/>
        <v>1.534222685037253</v>
      </c>
      <c r="P16" s="15">
        <v>1</v>
      </c>
      <c r="Q16" s="14">
        <f t="shared" si="17"/>
        <v>1.7</v>
      </c>
      <c r="R16" s="15">
        <f t="shared" si="18"/>
        <v>1.7</v>
      </c>
      <c r="S16" s="15">
        <v>1</v>
      </c>
      <c r="T16" s="18">
        <f t="shared" si="19"/>
        <v>1.7</v>
      </c>
      <c r="U16" s="15">
        <f t="shared" si="20"/>
        <v>1.7</v>
      </c>
      <c r="V16" s="15">
        <v>57683.1</v>
      </c>
      <c r="W16" s="17">
        <v>55802.4</v>
      </c>
      <c r="X16" s="14">
        <f t="shared" si="21"/>
        <v>57682.1</v>
      </c>
      <c r="Y16" s="14">
        <f>(X16-X16)/(X16-X15)</f>
        <v>0</v>
      </c>
      <c r="Z16" s="18">
        <f>Z15</f>
        <v>1.5</v>
      </c>
      <c r="AA16" s="14">
        <f t="shared" si="22"/>
        <v>0</v>
      </c>
      <c r="AB16" s="15">
        <v>1</v>
      </c>
      <c r="AC16" s="18">
        <f t="shared" si="23"/>
        <v>1.7</v>
      </c>
      <c r="AD16" s="15">
        <f t="shared" si="24"/>
        <v>1.7</v>
      </c>
      <c r="AE16" s="40"/>
      <c r="AF16" s="40"/>
      <c r="AG16" s="19"/>
      <c r="AH16" s="14"/>
      <c r="AI16" s="18">
        <f t="shared" si="25"/>
        <v>1.9</v>
      </c>
      <c r="AJ16" s="14">
        <f t="shared" si="26"/>
        <v>0</v>
      </c>
      <c r="AK16" s="15">
        <v>1</v>
      </c>
      <c r="AL16" s="18">
        <f t="shared" si="27"/>
        <v>1.7</v>
      </c>
      <c r="AM16" s="15">
        <f t="shared" si="28"/>
        <v>1.7</v>
      </c>
      <c r="AN16" s="16">
        <f t="shared" si="4"/>
        <v>4.7</v>
      </c>
      <c r="AO16" s="16">
        <v>2</v>
      </c>
      <c r="AP16" s="16">
        <f t="shared" si="5"/>
        <v>9.4</v>
      </c>
      <c r="AQ16" s="15">
        <v>0</v>
      </c>
      <c r="AR16" s="17">
        <v>109225.2</v>
      </c>
      <c r="AS16" s="15">
        <v>0</v>
      </c>
      <c r="AT16" s="20">
        <v>1</v>
      </c>
      <c r="AU16" s="18">
        <f t="shared" si="29"/>
        <v>0.33</v>
      </c>
      <c r="AV16" s="14">
        <f t="shared" si="30"/>
        <v>0.33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15">
        <v>1</v>
      </c>
      <c r="BJ16" s="18">
        <f t="shared" si="31"/>
        <v>0.33</v>
      </c>
      <c r="BK16" s="15">
        <f t="shared" si="32"/>
        <v>0.33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22">
        <v>0</v>
      </c>
      <c r="BX16" s="15">
        <v>0</v>
      </c>
      <c r="BY16" s="17">
        <f t="shared" si="33"/>
        <v>109225.2</v>
      </c>
      <c r="BZ16" s="15">
        <v>0</v>
      </c>
      <c r="CA16" s="14">
        <f t="shared" si="34"/>
        <v>1</v>
      </c>
      <c r="CB16" s="18">
        <f t="shared" si="35"/>
        <v>0.67</v>
      </c>
      <c r="CC16" s="14">
        <f t="shared" si="36"/>
        <v>0.67</v>
      </c>
      <c r="CD16" s="14">
        <v>3317.7</v>
      </c>
      <c r="CE16" s="14">
        <v>3317.7</v>
      </c>
      <c r="CF16" s="17">
        <v>3317.7</v>
      </c>
      <c r="CG16" s="17">
        <v>3317.7</v>
      </c>
      <c r="CH16" s="15">
        <v>0</v>
      </c>
      <c r="CI16" s="18">
        <f t="shared" si="37"/>
        <v>0.67</v>
      </c>
      <c r="CJ16" s="15">
        <f t="shared" si="38"/>
        <v>0</v>
      </c>
      <c r="CK16" s="17">
        <v>49710.9</v>
      </c>
      <c r="CL16" s="17">
        <v>107394</v>
      </c>
      <c r="CM16" s="19">
        <f t="shared" si="39"/>
        <v>0.463</v>
      </c>
      <c r="CN16" s="14">
        <f t="shared" si="6"/>
        <v>0.24947145877378424</v>
      </c>
      <c r="CO16" s="18">
        <f t="shared" si="40"/>
        <v>2</v>
      </c>
      <c r="CP16" s="15">
        <f t="shared" si="41"/>
        <v>0.5</v>
      </c>
      <c r="CQ16" s="15">
        <v>57683.1</v>
      </c>
      <c r="CR16" s="15">
        <v>53024.7</v>
      </c>
      <c r="CS16" s="14">
        <f t="shared" si="7"/>
        <v>1.088</v>
      </c>
      <c r="CT16" s="14">
        <f t="shared" si="8"/>
        <v>0.24342105263157904</v>
      </c>
      <c r="CU16" s="18">
        <f>CU15</f>
        <v>1.5</v>
      </c>
      <c r="CV16" s="15">
        <f t="shared" si="42"/>
        <v>0.37</v>
      </c>
      <c r="CW16" s="17">
        <f t="shared" si="43"/>
        <v>109225.2</v>
      </c>
      <c r="CX16" s="15">
        <v>109484.3</v>
      </c>
      <c r="CY16" s="19">
        <v>-0.002</v>
      </c>
      <c r="CZ16" s="14">
        <f>(-0.152+0.002)/(-0.152+0.002)</f>
        <v>1</v>
      </c>
      <c r="DA16" s="18">
        <f t="shared" si="44"/>
        <v>0.5</v>
      </c>
      <c r="DB16" s="19">
        <f t="shared" si="45"/>
        <v>0.5</v>
      </c>
      <c r="DC16" s="15" t="s">
        <v>140</v>
      </c>
      <c r="DD16" s="18">
        <f t="shared" si="46"/>
        <v>1.5</v>
      </c>
      <c r="DE16" s="15">
        <v>0</v>
      </c>
      <c r="DF16" s="15">
        <v>1</v>
      </c>
      <c r="DG16" s="18">
        <f t="shared" si="47"/>
        <v>0.5</v>
      </c>
      <c r="DH16" s="15">
        <f t="shared" si="48"/>
        <v>0.5</v>
      </c>
      <c r="DI16" s="72">
        <v>43277.8</v>
      </c>
      <c r="DJ16" s="73"/>
      <c r="DK16" s="74"/>
      <c r="DL16" s="17">
        <v>17619.9</v>
      </c>
      <c r="DM16" s="14">
        <v>1.11</v>
      </c>
      <c r="DN16" s="14">
        <f>(DM12-DM16)/(DM12-DM14)</f>
        <v>0.9458128078817734</v>
      </c>
      <c r="DO16" s="18">
        <f t="shared" si="49"/>
        <v>0.5</v>
      </c>
      <c r="DP16" s="15">
        <f t="shared" si="50"/>
        <v>0.5</v>
      </c>
      <c r="DQ16" s="15">
        <v>8189.6</v>
      </c>
      <c r="DR16" s="15">
        <v>6391.5</v>
      </c>
      <c r="DS16" s="15">
        <f t="shared" si="51"/>
        <v>-1798.1000000000004</v>
      </c>
      <c r="DT16" s="15">
        <v>1</v>
      </c>
      <c r="DU16" s="18">
        <f t="shared" si="52"/>
        <v>1</v>
      </c>
      <c r="DV16" s="15">
        <f t="shared" si="53"/>
        <v>1</v>
      </c>
      <c r="DW16" s="16">
        <f t="shared" si="9"/>
        <v>10</v>
      </c>
      <c r="DX16" s="16">
        <v>1.5</v>
      </c>
      <c r="DY16" s="16">
        <f t="shared" si="10"/>
        <v>15</v>
      </c>
      <c r="DZ16" s="15">
        <v>0</v>
      </c>
      <c r="EA16" s="15">
        <v>0</v>
      </c>
      <c r="EB16" s="15">
        <v>0</v>
      </c>
      <c r="EC16" s="15">
        <v>0</v>
      </c>
      <c r="ED16" s="15">
        <v>0</v>
      </c>
      <c r="EE16" s="15">
        <v>0</v>
      </c>
      <c r="EF16" s="15">
        <v>0</v>
      </c>
      <c r="EG16" s="20">
        <v>1</v>
      </c>
      <c r="EH16" s="18">
        <f t="shared" si="54"/>
        <v>1</v>
      </c>
      <c r="EI16" s="15">
        <f t="shared" si="55"/>
        <v>1</v>
      </c>
      <c r="EJ16" s="15">
        <v>0</v>
      </c>
      <c r="EK16" s="15">
        <v>0</v>
      </c>
      <c r="EL16" s="15">
        <v>0</v>
      </c>
      <c r="EM16" s="15">
        <v>0</v>
      </c>
      <c r="EN16" s="15">
        <v>0</v>
      </c>
      <c r="EO16" s="15">
        <v>0</v>
      </c>
      <c r="EP16" s="15">
        <v>0</v>
      </c>
      <c r="EQ16" s="20"/>
      <c r="ER16" s="18">
        <f t="shared" si="56"/>
        <v>0.5</v>
      </c>
      <c r="ES16" s="15">
        <f t="shared" si="57"/>
        <v>0</v>
      </c>
      <c r="ET16" s="15">
        <v>0</v>
      </c>
      <c r="EU16" s="17">
        <f t="shared" si="58"/>
        <v>107394</v>
      </c>
      <c r="EV16" s="15">
        <f t="shared" si="59"/>
        <v>0</v>
      </c>
      <c r="EW16" s="15">
        <v>1</v>
      </c>
      <c r="EX16" s="18">
        <f t="shared" si="60"/>
        <v>1</v>
      </c>
      <c r="EY16" s="15">
        <f t="shared" si="61"/>
        <v>1</v>
      </c>
      <c r="EZ16" s="15">
        <v>0</v>
      </c>
      <c r="FA16" s="15">
        <v>1</v>
      </c>
      <c r="FB16" s="18">
        <f t="shared" si="62"/>
        <v>2</v>
      </c>
      <c r="FC16" s="15">
        <f t="shared" si="63"/>
        <v>2</v>
      </c>
      <c r="FD16" s="15">
        <v>0</v>
      </c>
      <c r="FE16" s="15">
        <v>1</v>
      </c>
      <c r="FF16" s="18">
        <f t="shared" si="64"/>
        <v>1.5</v>
      </c>
      <c r="FG16" s="15">
        <f t="shared" si="65"/>
        <v>1.5</v>
      </c>
      <c r="FH16" s="15">
        <v>0</v>
      </c>
      <c r="FI16" s="17">
        <f t="shared" si="66"/>
        <v>107394</v>
      </c>
      <c r="FJ16" s="19">
        <f t="shared" si="67"/>
        <v>0</v>
      </c>
      <c r="FK16" s="14">
        <f t="shared" si="68"/>
        <v>1</v>
      </c>
      <c r="FL16" s="18">
        <f t="shared" si="69"/>
        <v>2.5</v>
      </c>
      <c r="FM16" s="15">
        <f t="shared" si="70"/>
        <v>2.5</v>
      </c>
      <c r="FN16" s="15">
        <v>0</v>
      </c>
      <c r="FO16" s="15">
        <v>0</v>
      </c>
      <c r="FP16" s="15">
        <v>0</v>
      </c>
      <c r="FQ16" s="15">
        <v>0</v>
      </c>
      <c r="FR16" s="15">
        <v>1</v>
      </c>
      <c r="FS16" s="18">
        <f t="shared" si="71"/>
        <v>2</v>
      </c>
      <c r="FT16" s="15">
        <f t="shared" si="72"/>
        <v>2</v>
      </c>
      <c r="FU16" s="16">
        <f t="shared" si="11"/>
        <v>4</v>
      </c>
      <c r="FV16" s="16">
        <v>1.75</v>
      </c>
      <c r="FW16" s="16">
        <f t="shared" si="12"/>
        <v>7</v>
      </c>
      <c r="FX16" s="15">
        <v>0</v>
      </c>
      <c r="FY16" s="40">
        <v>49701.5</v>
      </c>
      <c r="FZ16" s="14">
        <f t="shared" si="73"/>
        <v>0</v>
      </c>
      <c r="GA16" s="14">
        <v>0</v>
      </c>
      <c r="GB16" s="18">
        <f t="shared" si="74"/>
        <v>2</v>
      </c>
      <c r="GC16" s="15">
        <f t="shared" si="75"/>
        <v>0</v>
      </c>
      <c r="GD16" s="2">
        <v>18.59</v>
      </c>
      <c r="GE16" s="2">
        <v>17.19</v>
      </c>
      <c r="GF16" s="14">
        <f t="shared" si="76"/>
        <v>-1.3999999999999986</v>
      </c>
      <c r="GG16" s="15">
        <v>1</v>
      </c>
      <c r="GH16" s="18">
        <f t="shared" si="77"/>
        <v>2</v>
      </c>
      <c r="GI16" s="15">
        <f t="shared" si="78"/>
        <v>2</v>
      </c>
      <c r="GJ16" s="15" t="s">
        <v>135</v>
      </c>
      <c r="GK16" s="15">
        <v>1</v>
      </c>
      <c r="GL16" s="18">
        <f t="shared" si="79"/>
        <v>2</v>
      </c>
      <c r="GM16" s="15">
        <f t="shared" si="80"/>
        <v>2</v>
      </c>
      <c r="GN16" s="21"/>
      <c r="GO16" s="21"/>
      <c r="GP16" s="21"/>
    </row>
    <row r="17" spans="1:198" s="22" customFormat="1" ht="42" customHeight="1">
      <c r="A17" s="79" t="s">
        <v>4</v>
      </c>
      <c r="B17" s="80"/>
      <c r="C17" s="14"/>
      <c r="D17" s="14">
        <f>SUM(D10:D16)</f>
        <v>487.66462110613486</v>
      </c>
      <c r="E17" s="15"/>
      <c r="F17" s="24"/>
      <c r="G17" s="25"/>
      <c r="H17" s="25"/>
      <c r="I17" s="25"/>
      <c r="J17" s="26">
        <f>SUM(J10:J16)</f>
        <v>192767</v>
      </c>
      <c r="K17" s="26">
        <f>SUM(K10:K16)</f>
        <v>200686.80000000002</v>
      </c>
      <c r="L17" s="27"/>
      <c r="M17" s="24"/>
      <c r="N17" s="14"/>
      <c r="O17" s="14"/>
      <c r="P17" s="15"/>
      <c r="Q17" s="14"/>
      <c r="R17" s="15"/>
      <c r="S17" s="15"/>
      <c r="T17" s="18"/>
      <c r="U17" s="15"/>
      <c r="V17" s="17">
        <f>V10+V11+V12+V13+V14+V15+V16</f>
        <v>146218.7</v>
      </c>
      <c r="W17" s="17">
        <f>W10+W11+W12+W13+W14+W15+W16</f>
        <v>118346.59999999999</v>
      </c>
      <c r="X17" s="14">
        <f t="shared" si="21"/>
        <v>146217.7</v>
      </c>
      <c r="Y17" s="14"/>
      <c r="Z17" s="18"/>
      <c r="AA17" s="14"/>
      <c r="AB17" s="15"/>
      <c r="AC17" s="18"/>
      <c r="AD17" s="15"/>
      <c r="AE17" s="40"/>
      <c r="AF17" s="40"/>
      <c r="AG17" s="15"/>
      <c r="AH17" s="15"/>
      <c r="AI17" s="18"/>
      <c r="AJ17" s="14"/>
      <c r="AK17" s="15"/>
      <c r="AL17" s="18"/>
      <c r="AM17" s="15"/>
      <c r="AN17" s="16"/>
      <c r="AO17" s="16"/>
      <c r="AP17" s="16"/>
      <c r="AQ17" s="15">
        <f>SUM(AQ10:AQ16)</f>
        <v>0</v>
      </c>
      <c r="AR17" s="15">
        <f>SUM(AR10:AR16)</f>
        <v>239553.5</v>
      </c>
      <c r="AS17" s="15"/>
      <c r="AT17" s="15"/>
      <c r="AU17" s="18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8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0</v>
      </c>
      <c r="BY17" s="17">
        <f>SUM(BY10:BY16)</f>
        <v>239553.5</v>
      </c>
      <c r="BZ17" s="15"/>
      <c r="CA17" s="15"/>
      <c r="CB17" s="18"/>
      <c r="CC17" s="14"/>
      <c r="CD17" s="14">
        <f>SUM(CD10:CD16)</f>
        <v>8518.9</v>
      </c>
      <c r="CE17" s="14">
        <f>SUM(CE10:CE16)</f>
        <v>6128</v>
      </c>
      <c r="CF17" s="14">
        <f>SUM(CF10:CF16)</f>
        <v>5833.5</v>
      </c>
      <c r="CG17" s="14">
        <f>SUM(CG10:CG16)</f>
        <v>6089.5</v>
      </c>
      <c r="CH17" s="15"/>
      <c r="CI17" s="18"/>
      <c r="CJ17" s="15"/>
      <c r="CK17" s="17">
        <f>SUM(CK10:CK16)</f>
        <v>100278.9</v>
      </c>
      <c r="CL17" s="17">
        <f>SUM(CL10:CL16)</f>
        <v>246497.4</v>
      </c>
      <c r="CM17" s="15"/>
      <c r="CN17" s="15"/>
      <c r="CO17" s="18"/>
      <c r="CP17" s="15"/>
      <c r="CQ17" s="15">
        <f>SUM(CQ10:CQ16)</f>
        <v>146218.7</v>
      </c>
      <c r="CR17" s="15">
        <f>SUM(CR10:CR16)</f>
        <v>126795.20000000001</v>
      </c>
      <c r="CS17" s="15"/>
      <c r="CT17" s="15"/>
      <c r="CU17" s="18"/>
      <c r="CV17" s="15"/>
      <c r="CW17" s="17">
        <f>SUM(CW10:CW16)</f>
        <v>239553.5</v>
      </c>
      <c r="CX17" s="15">
        <f>SUM(CX10:CX16)</f>
        <v>255182.3</v>
      </c>
      <c r="CY17" s="19"/>
      <c r="CZ17" s="15"/>
      <c r="DA17" s="18"/>
      <c r="DB17" s="15"/>
      <c r="DC17" s="15" t="s">
        <v>140</v>
      </c>
      <c r="DD17" s="18"/>
      <c r="DE17" s="15">
        <v>0</v>
      </c>
      <c r="DF17" s="15"/>
      <c r="DG17" s="18"/>
      <c r="DH17" s="15"/>
      <c r="DI17" s="72"/>
      <c r="DJ17" s="73"/>
      <c r="DK17" s="74"/>
      <c r="DL17" s="17"/>
      <c r="DM17" s="15"/>
      <c r="DN17" s="15"/>
      <c r="DO17" s="18"/>
      <c r="DP17" s="15"/>
      <c r="DQ17" s="14">
        <f>SUM(DQ10:DQ16)</f>
        <v>21476.5</v>
      </c>
      <c r="DR17" s="14">
        <f>SUM(DR10:DR16)</f>
        <v>23574.300000000003</v>
      </c>
      <c r="DS17" s="14">
        <f>SUM(DS10:DS16)</f>
        <v>2097.8</v>
      </c>
      <c r="DT17" s="15"/>
      <c r="DU17" s="18"/>
      <c r="DV17" s="15"/>
      <c r="DW17" s="16"/>
      <c r="DX17" s="16"/>
      <c r="DY17" s="16"/>
      <c r="DZ17" s="28"/>
      <c r="EA17" s="28"/>
      <c r="EB17" s="28"/>
      <c r="EC17" s="28"/>
      <c r="ED17" s="28"/>
      <c r="EE17" s="28"/>
      <c r="EF17" s="15"/>
      <c r="EG17" s="15"/>
      <c r="EH17" s="18"/>
      <c r="EI17" s="15"/>
      <c r="EJ17" s="28"/>
      <c r="EK17" s="28"/>
      <c r="EL17" s="28"/>
      <c r="EM17" s="28"/>
      <c r="EN17" s="28"/>
      <c r="EO17" s="28"/>
      <c r="EP17" s="15"/>
      <c r="EQ17" s="15"/>
      <c r="ER17" s="18"/>
      <c r="ES17" s="15"/>
      <c r="ET17" s="15"/>
      <c r="EU17" s="17">
        <v>68491.6</v>
      </c>
      <c r="EV17" s="15"/>
      <c r="EW17" s="15"/>
      <c r="EX17" s="18"/>
      <c r="EY17" s="15"/>
      <c r="EZ17" s="15"/>
      <c r="FA17" s="15"/>
      <c r="FB17" s="18"/>
      <c r="FC17" s="15"/>
      <c r="FD17" s="15"/>
      <c r="FE17" s="15"/>
      <c r="FF17" s="18"/>
      <c r="FG17" s="15"/>
      <c r="FH17" s="28"/>
      <c r="FI17" s="28">
        <v>68491.6</v>
      </c>
      <c r="FJ17" s="15"/>
      <c r="FK17" s="15"/>
      <c r="FL17" s="18"/>
      <c r="FM17" s="15"/>
      <c r="FN17" s="15"/>
      <c r="FO17" s="15"/>
      <c r="FP17" s="15"/>
      <c r="FQ17" s="15"/>
      <c r="FR17" s="15"/>
      <c r="FS17" s="18"/>
      <c r="FT17" s="15"/>
      <c r="FU17" s="16"/>
      <c r="FV17" s="16"/>
      <c r="FW17" s="16"/>
      <c r="FX17" s="28"/>
      <c r="FY17" s="14">
        <f>SUM(FY10:FY16)</f>
        <v>89088.8</v>
      </c>
      <c r="FZ17" s="15"/>
      <c r="GA17" s="15"/>
      <c r="GB17" s="18"/>
      <c r="GC17" s="15"/>
      <c r="GD17" s="14"/>
      <c r="GE17" s="14"/>
      <c r="GF17" s="14"/>
      <c r="GG17" s="15"/>
      <c r="GH17" s="18"/>
      <c r="GI17" s="15"/>
      <c r="GJ17" s="15"/>
      <c r="GK17" s="15"/>
      <c r="GL17" s="18"/>
      <c r="GM17" s="15"/>
      <c r="GN17" s="21"/>
      <c r="GO17" s="21"/>
      <c r="GP17" s="21"/>
    </row>
    <row r="18" spans="1:198" s="29" customFormat="1" ht="33" customHeight="1">
      <c r="A18" s="35"/>
      <c r="B18" s="35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1"/>
      <c r="AF18" s="4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</row>
    <row r="19" spans="1:179" s="29" customFormat="1" ht="12.75" customHeight="1">
      <c r="A19" s="35"/>
      <c r="B19" s="35"/>
      <c r="G19" s="36"/>
      <c r="H19" s="36"/>
      <c r="I19" s="36"/>
      <c r="N19" s="37"/>
      <c r="AN19" s="36"/>
      <c r="AO19" s="36"/>
      <c r="AP19" s="36"/>
      <c r="DW19" s="36"/>
      <c r="DX19" s="36"/>
      <c r="DY19" s="36"/>
      <c r="FU19" s="36"/>
      <c r="FV19" s="36"/>
      <c r="FW19" s="36"/>
    </row>
    <row r="20" spans="1:179" s="29" customFormat="1" ht="13.5" customHeight="1">
      <c r="A20" s="35"/>
      <c r="B20" s="35"/>
      <c r="G20" s="36"/>
      <c r="H20" s="36"/>
      <c r="I20" s="36"/>
      <c r="N20" s="37"/>
      <c r="AN20" s="36"/>
      <c r="AO20" s="36"/>
      <c r="AP20" s="36"/>
      <c r="DW20" s="36"/>
      <c r="DX20" s="36"/>
      <c r="DY20" s="36"/>
      <c r="FU20" s="36"/>
      <c r="FV20" s="36"/>
      <c r="FW20" s="36"/>
    </row>
    <row r="21" spans="1:179" s="29" customFormat="1" ht="12.75">
      <c r="A21" s="35"/>
      <c r="B21" s="35"/>
      <c r="G21" s="36"/>
      <c r="H21" s="36"/>
      <c r="I21" s="36"/>
      <c r="N21" s="37"/>
      <c r="AN21" s="36"/>
      <c r="AO21" s="36"/>
      <c r="AP21" s="36"/>
      <c r="DW21" s="36"/>
      <c r="DX21" s="36"/>
      <c r="DY21" s="36"/>
      <c r="FU21" s="36"/>
      <c r="FV21" s="36"/>
      <c r="FW21" s="36"/>
    </row>
    <row r="22" spans="1:179" s="29" customFormat="1" ht="12.75">
      <c r="A22" s="35"/>
      <c r="B22" s="35"/>
      <c r="G22" s="36"/>
      <c r="H22" s="36"/>
      <c r="I22" s="36"/>
      <c r="AN22" s="36"/>
      <c r="AO22" s="36"/>
      <c r="AP22" s="36"/>
      <c r="DW22" s="36"/>
      <c r="DX22" s="36"/>
      <c r="DY22" s="36"/>
      <c r="FU22" s="36"/>
      <c r="FV22" s="36"/>
      <c r="FW22" s="36"/>
    </row>
    <row r="23" spans="1:179" s="29" customFormat="1" ht="12.75">
      <c r="A23" s="35"/>
      <c r="B23" s="35"/>
      <c r="G23" s="36"/>
      <c r="H23" s="36"/>
      <c r="I23" s="36"/>
      <c r="AN23" s="36"/>
      <c r="AO23" s="36"/>
      <c r="AP23" s="36"/>
      <c r="DW23" s="36"/>
      <c r="DX23" s="36"/>
      <c r="DY23" s="36"/>
      <c r="FU23" s="36"/>
      <c r="FV23" s="36"/>
      <c r="FW23" s="36"/>
    </row>
    <row r="24" spans="1:179" s="29" customFormat="1" ht="12.75">
      <c r="A24" s="35"/>
      <c r="B24" s="35"/>
      <c r="G24" s="36"/>
      <c r="H24" s="36"/>
      <c r="I24" s="36"/>
      <c r="AN24" s="36"/>
      <c r="AO24" s="36"/>
      <c r="AP24" s="36"/>
      <c r="DW24" s="36"/>
      <c r="DX24" s="36"/>
      <c r="DY24" s="36"/>
      <c r="FU24" s="36"/>
      <c r="FV24" s="36"/>
      <c r="FW24" s="36"/>
    </row>
    <row r="25" spans="1:179" s="29" customFormat="1" ht="12.75">
      <c r="A25" s="35"/>
      <c r="B25" s="35"/>
      <c r="G25" s="36"/>
      <c r="H25" s="36"/>
      <c r="I25" s="36"/>
      <c r="AN25" s="36"/>
      <c r="AO25" s="36"/>
      <c r="AP25" s="36"/>
      <c r="DW25" s="36"/>
      <c r="DX25" s="36"/>
      <c r="DY25" s="36"/>
      <c r="FU25" s="36"/>
      <c r="FV25" s="36"/>
      <c r="FW25" s="36"/>
    </row>
    <row r="26" spans="1:179" s="29" customFormat="1" ht="12.75">
      <c r="A26" s="35"/>
      <c r="B26" s="35"/>
      <c r="G26" s="36"/>
      <c r="H26" s="36"/>
      <c r="I26" s="36"/>
      <c r="AN26" s="36"/>
      <c r="AO26" s="36"/>
      <c r="AP26" s="36"/>
      <c r="DW26" s="36"/>
      <c r="DX26" s="36"/>
      <c r="DY26" s="36"/>
      <c r="FU26" s="36"/>
      <c r="FV26" s="36"/>
      <c r="FW26" s="36"/>
    </row>
    <row r="27" spans="1:179" s="29" customFormat="1" ht="12.75">
      <c r="A27" s="35"/>
      <c r="B27" s="35"/>
      <c r="G27" s="36"/>
      <c r="H27" s="36"/>
      <c r="I27" s="36"/>
      <c r="AN27" s="36"/>
      <c r="AO27" s="36"/>
      <c r="AP27" s="36"/>
      <c r="DW27" s="36"/>
      <c r="DX27" s="36"/>
      <c r="DY27" s="36"/>
      <c r="FU27" s="36"/>
      <c r="FV27" s="36"/>
      <c r="FW27" s="36"/>
    </row>
    <row r="28" spans="1:179" s="29" customFormat="1" ht="12.75">
      <c r="A28" s="35"/>
      <c r="B28" s="35"/>
      <c r="G28" s="36"/>
      <c r="H28" s="36"/>
      <c r="I28" s="36"/>
      <c r="AN28" s="36"/>
      <c r="AO28" s="36"/>
      <c r="AP28" s="36"/>
      <c r="DW28" s="36"/>
      <c r="DX28" s="36"/>
      <c r="DY28" s="36"/>
      <c r="FU28" s="36"/>
      <c r="FV28" s="36"/>
      <c r="FW28" s="36"/>
    </row>
    <row r="29" spans="1:179" s="29" customFormat="1" ht="12.75">
      <c r="A29" s="35"/>
      <c r="B29" s="35"/>
      <c r="G29" s="36"/>
      <c r="H29" s="36"/>
      <c r="I29" s="36"/>
      <c r="AN29" s="36"/>
      <c r="AO29" s="36"/>
      <c r="AP29" s="36"/>
      <c r="DW29" s="36"/>
      <c r="DX29" s="36"/>
      <c r="DY29" s="36"/>
      <c r="FU29" s="36"/>
      <c r="FV29" s="36"/>
      <c r="FW29" s="36"/>
    </row>
    <row r="30" spans="1:179" s="29" customFormat="1" ht="12.75">
      <c r="A30" s="35"/>
      <c r="B30" s="35"/>
      <c r="G30" s="36"/>
      <c r="H30" s="36"/>
      <c r="I30" s="36"/>
      <c r="AN30" s="36"/>
      <c r="AO30" s="36"/>
      <c r="AP30" s="36"/>
      <c r="DW30" s="36"/>
      <c r="DX30" s="36"/>
      <c r="DY30" s="36"/>
      <c r="FU30" s="36"/>
      <c r="FV30" s="36"/>
      <c r="FW30" s="36"/>
    </row>
    <row r="31" spans="1:179" s="29" customFormat="1" ht="12.75">
      <c r="A31" s="35"/>
      <c r="B31" s="35"/>
      <c r="G31" s="36"/>
      <c r="H31" s="36"/>
      <c r="I31" s="36"/>
      <c r="AN31" s="36"/>
      <c r="AO31" s="36"/>
      <c r="AP31" s="36"/>
      <c r="DW31" s="36"/>
      <c r="DX31" s="36"/>
      <c r="DY31" s="36"/>
      <c r="FU31" s="36"/>
      <c r="FV31" s="36"/>
      <c r="FW31" s="36"/>
    </row>
    <row r="32" spans="1:179" s="29" customFormat="1" ht="12.75">
      <c r="A32" s="35"/>
      <c r="B32" s="35"/>
      <c r="G32" s="36"/>
      <c r="H32" s="36"/>
      <c r="I32" s="36"/>
      <c r="AN32" s="36"/>
      <c r="AO32" s="36"/>
      <c r="AP32" s="36"/>
      <c r="DW32" s="36"/>
      <c r="DX32" s="36"/>
      <c r="DY32" s="36"/>
      <c r="FU32" s="36"/>
      <c r="FV32" s="36"/>
      <c r="FW32" s="36"/>
    </row>
    <row r="33" spans="1:179" s="29" customFormat="1" ht="12.75">
      <c r="A33" s="35"/>
      <c r="B33" s="35"/>
      <c r="G33" s="36"/>
      <c r="H33" s="36"/>
      <c r="I33" s="36"/>
      <c r="AN33" s="36"/>
      <c r="AO33" s="36"/>
      <c r="AP33" s="36"/>
      <c r="DW33" s="36"/>
      <c r="DX33" s="36"/>
      <c r="DY33" s="36"/>
      <c r="FU33" s="36"/>
      <c r="FV33" s="36"/>
      <c r="FW33" s="36"/>
    </row>
    <row r="34" spans="1:179" s="29" customFormat="1" ht="12.75">
      <c r="A34" s="35"/>
      <c r="B34" s="35"/>
      <c r="G34" s="36"/>
      <c r="H34" s="36"/>
      <c r="I34" s="36"/>
      <c r="AN34" s="36"/>
      <c r="AO34" s="36"/>
      <c r="AP34" s="36"/>
      <c r="DW34" s="36"/>
      <c r="DX34" s="36"/>
      <c r="DY34" s="36"/>
      <c r="FU34" s="36"/>
      <c r="FV34" s="36"/>
      <c r="FW34" s="36"/>
    </row>
    <row r="35" spans="1:179" s="29" customFormat="1" ht="12.75">
      <c r="A35" s="35"/>
      <c r="B35" s="35"/>
      <c r="G35" s="36"/>
      <c r="H35" s="36"/>
      <c r="I35" s="36"/>
      <c r="AN35" s="36"/>
      <c r="AO35" s="36"/>
      <c r="AP35" s="36"/>
      <c r="DW35" s="36"/>
      <c r="DX35" s="36"/>
      <c r="DY35" s="36"/>
      <c r="FU35" s="36"/>
      <c r="FV35" s="36"/>
      <c r="FW35" s="36"/>
    </row>
    <row r="36" spans="1:179" s="29" customFormat="1" ht="12.75">
      <c r="A36" s="35"/>
      <c r="B36" s="35"/>
      <c r="G36" s="36"/>
      <c r="H36" s="36"/>
      <c r="I36" s="36"/>
      <c r="AN36" s="36"/>
      <c r="AO36" s="36"/>
      <c r="AP36" s="36"/>
      <c r="DW36" s="36"/>
      <c r="DX36" s="36"/>
      <c r="DY36" s="36"/>
      <c r="FU36" s="36"/>
      <c r="FV36" s="36"/>
      <c r="FW36" s="36"/>
    </row>
    <row r="37" spans="1:179" s="29" customFormat="1" ht="12.75">
      <c r="A37" s="35"/>
      <c r="B37" s="35"/>
      <c r="G37" s="36"/>
      <c r="H37" s="36"/>
      <c r="I37" s="36"/>
      <c r="AN37" s="36"/>
      <c r="AO37" s="36"/>
      <c r="AP37" s="36"/>
      <c r="DW37" s="36"/>
      <c r="DX37" s="36"/>
      <c r="DY37" s="36"/>
      <c r="FU37" s="36"/>
      <c r="FV37" s="36"/>
      <c r="FW37" s="36"/>
    </row>
    <row r="38" spans="1:179" s="29" customFormat="1" ht="12.75">
      <c r="A38" s="35"/>
      <c r="B38" s="35"/>
      <c r="G38" s="36"/>
      <c r="H38" s="36"/>
      <c r="I38" s="36"/>
      <c r="AN38" s="36"/>
      <c r="AO38" s="36"/>
      <c r="AP38" s="36"/>
      <c r="DW38" s="36"/>
      <c r="DX38" s="36"/>
      <c r="DY38" s="36"/>
      <c r="FU38" s="36"/>
      <c r="FV38" s="36"/>
      <c r="FW38" s="36"/>
    </row>
    <row r="39" spans="1:179" s="29" customFormat="1" ht="12.75">
      <c r="A39" s="35"/>
      <c r="B39" s="35"/>
      <c r="G39" s="36"/>
      <c r="H39" s="36"/>
      <c r="I39" s="36"/>
      <c r="AN39" s="36"/>
      <c r="AO39" s="36"/>
      <c r="AP39" s="36"/>
      <c r="DW39" s="36"/>
      <c r="DX39" s="36"/>
      <c r="DY39" s="36"/>
      <c r="FU39" s="36"/>
      <c r="FV39" s="36"/>
      <c r="FW39" s="36"/>
    </row>
    <row r="40" spans="1:179" s="29" customFormat="1" ht="12.75">
      <c r="A40" s="35"/>
      <c r="B40" s="35"/>
      <c r="G40" s="36"/>
      <c r="H40" s="36"/>
      <c r="I40" s="36"/>
      <c r="AN40" s="36"/>
      <c r="AO40" s="36"/>
      <c r="AP40" s="36"/>
      <c r="DW40" s="36"/>
      <c r="DX40" s="36"/>
      <c r="DY40" s="36"/>
      <c r="FU40" s="36"/>
      <c r="FV40" s="36"/>
      <c r="FW40" s="36"/>
    </row>
    <row r="41" spans="1:179" s="29" customFormat="1" ht="12.75">
      <c r="A41" s="35"/>
      <c r="B41" s="35"/>
      <c r="G41" s="36"/>
      <c r="H41" s="36"/>
      <c r="I41" s="36"/>
      <c r="AN41" s="36"/>
      <c r="AO41" s="36"/>
      <c r="AP41" s="36"/>
      <c r="DW41" s="36"/>
      <c r="DX41" s="36"/>
      <c r="DY41" s="36"/>
      <c r="FU41" s="36"/>
      <c r="FV41" s="36"/>
      <c r="FW41" s="36"/>
    </row>
    <row r="42" spans="1:179" s="29" customFormat="1" ht="12.75">
      <c r="A42" s="35"/>
      <c r="B42" s="35"/>
      <c r="G42" s="36"/>
      <c r="H42" s="36"/>
      <c r="I42" s="36"/>
      <c r="AN42" s="36"/>
      <c r="AO42" s="36"/>
      <c r="AP42" s="36"/>
      <c r="DW42" s="36"/>
      <c r="DX42" s="36"/>
      <c r="DY42" s="36"/>
      <c r="FU42" s="36"/>
      <c r="FV42" s="36"/>
      <c r="FW42" s="36"/>
    </row>
    <row r="43" spans="1:179" s="29" customFormat="1" ht="12.75">
      <c r="A43" s="35"/>
      <c r="B43" s="35"/>
      <c r="G43" s="36"/>
      <c r="H43" s="36"/>
      <c r="I43" s="36"/>
      <c r="AN43" s="36"/>
      <c r="AO43" s="36"/>
      <c r="AP43" s="36"/>
      <c r="DW43" s="36"/>
      <c r="DX43" s="36"/>
      <c r="DY43" s="36"/>
      <c r="FU43" s="36"/>
      <c r="FV43" s="36"/>
      <c r="FW43" s="36"/>
    </row>
    <row r="44" spans="1:179" s="29" customFormat="1" ht="12.75">
      <c r="A44" s="35"/>
      <c r="B44" s="35"/>
      <c r="G44" s="36"/>
      <c r="H44" s="36"/>
      <c r="I44" s="36"/>
      <c r="AN44" s="36"/>
      <c r="AO44" s="36"/>
      <c r="AP44" s="36"/>
      <c r="DW44" s="36"/>
      <c r="DX44" s="36"/>
      <c r="DY44" s="36"/>
      <c r="FU44" s="36"/>
      <c r="FV44" s="36"/>
      <c r="FW44" s="36"/>
    </row>
    <row r="45" spans="1:179" s="29" customFormat="1" ht="12.75">
      <c r="A45" s="35"/>
      <c r="B45" s="35"/>
      <c r="G45" s="36"/>
      <c r="H45" s="36"/>
      <c r="I45" s="36"/>
      <c r="AN45" s="36"/>
      <c r="AO45" s="36"/>
      <c r="AP45" s="36"/>
      <c r="DW45" s="36"/>
      <c r="DX45" s="36"/>
      <c r="DY45" s="36"/>
      <c r="FU45" s="36"/>
      <c r="FV45" s="36"/>
      <c r="FW45" s="36"/>
    </row>
    <row r="46" spans="1:179" s="29" customFormat="1" ht="12.75">
      <c r="A46" s="35"/>
      <c r="B46" s="35"/>
      <c r="G46" s="36"/>
      <c r="H46" s="36"/>
      <c r="I46" s="36"/>
      <c r="AN46" s="36"/>
      <c r="AO46" s="36"/>
      <c r="AP46" s="36"/>
      <c r="DW46" s="36"/>
      <c r="DX46" s="36"/>
      <c r="DY46" s="36"/>
      <c r="FU46" s="36"/>
      <c r="FV46" s="36"/>
      <c r="FW46" s="36"/>
    </row>
    <row r="47" spans="1:179" s="29" customFormat="1" ht="12.75">
      <c r="A47" s="35"/>
      <c r="B47" s="35"/>
      <c r="G47" s="36"/>
      <c r="H47" s="36"/>
      <c r="I47" s="36"/>
      <c r="AN47" s="36"/>
      <c r="AO47" s="36"/>
      <c r="AP47" s="36"/>
      <c r="DW47" s="36"/>
      <c r="DX47" s="36"/>
      <c r="DY47" s="36"/>
      <c r="FU47" s="36"/>
      <c r="FV47" s="36"/>
      <c r="FW47" s="36"/>
    </row>
    <row r="48" spans="1:179" s="29" customFormat="1" ht="12.75">
      <c r="A48" s="35"/>
      <c r="B48" s="35"/>
      <c r="G48" s="36"/>
      <c r="H48" s="36"/>
      <c r="I48" s="36"/>
      <c r="AN48" s="36"/>
      <c r="AO48" s="36"/>
      <c r="AP48" s="36"/>
      <c r="DW48" s="36"/>
      <c r="DX48" s="36"/>
      <c r="DY48" s="36"/>
      <c r="FU48" s="36"/>
      <c r="FV48" s="36"/>
      <c r="FW48" s="36"/>
    </row>
    <row r="49" spans="1:179" s="29" customFormat="1" ht="12.75">
      <c r="A49" s="35"/>
      <c r="B49" s="35"/>
      <c r="G49" s="36"/>
      <c r="H49" s="36"/>
      <c r="I49" s="36"/>
      <c r="AN49" s="36"/>
      <c r="AO49" s="36"/>
      <c r="AP49" s="36"/>
      <c r="DW49" s="36"/>
      <c r="DX49" s="36"/>
      <c r="DY49" s="36"/>
      <c r="FU49" s="36"/>
      <c r="FV49" s="36"/>
      <c r="FW49" s="36"/>
    </row>
    <row r="50" spans="1:179" s="29" customFormat="1" ht="12.75">
      <c r="A50" s="35"/>
      <c r="B50" s="35"/>
      <c r="G50" s="36"/>
      <c r="H50" s="36"/>
      <c r="I50" s="36"/>
      <c r="AN50" s="36"/>
      <c r="AO50" s="36"/>
      <c r="AP50" s="36"/>
      <c r="DW50" s="36"/>
      <c r="DX50" s="36"/>
      <c r="DY50" s="36"/>
      <c r="FU50" s="36"/>
      <c r="FV50" s="36"/>
      <c r="FW50" s="36"/>
    </row>
    <row r="51" spans="1:179" s="29" customFormat="1" ht="12.75">
      <c r="A51" s="35"/>
      <c r="B51" s="35"/>
      <c r="G51" s="36"/>
      <c r="H51" s="36"/>
      <c r="I51" s="36"/>
      <c r="AN51" s="36"/>
      <c r="AO51" s="36"/>
      <c r="AP51" s="36"/>
      <c r="DW51" s="36"/>
      <c r="DX51" s="36"/>
      <c r="DY51" s="36"/>
      <c r="FU51" s="36"/>
      <c r="FV51" s="36"/>
      <c r="FW51" s="36"/>
    </row>
    <row r="52" spans="1:179" s="29" customFormat="1" ht="12.75">
      <c r="A52" s="35"/>
      <c r="B52" s="35"/>
      <c r="G52" s="36"/>
      <c r="H52" s="36"/>
      <c r="I52" s="36"/>
      <c r="AN52" s="36"/>
      <c r="AO52" s="36"/>
      <c r="AP52" s="36"/>
      <c r="DW52" s="36"/>
      <c r="DX52" s="36"/>
      <c r="DY52" s="36"/>
      <c r="FU52" s="36"/>
      <c r="FV52" s="36"/>
      <c r="FW52" s="36"/>
    </row>
    <row r="53" spans="1:179" s="29" customFormat="1" ht="12.75">
      <c r="A53" s="35"/>
      <c r="B53" s="35"/>
      <c r="G53" s="36"/>
      <c r="H53" s="36"/>
      <c r="I53" s="36"/>
      <c r="AN53" s="36"/>
      <c r="AO53" s="36"/>
      <c r="AP53" s="36"/>
      <c r="DW53" s="36"/>
      <c r="DX53" s="36"/>
      <c r="DY53" s="36"/>
      <c r="FU53" s="36"/>
      <c r="FV53" s="36"/>
      <c r="FW53" s="36"/>
    </row>
    <row r="54" spans="1:179" s="29" customFormat="1" ht="12.75">
      <c r="A54" s="35"/>
      <c r="B54" s="35"/>
      <c r="G54" s="36"/>
      <c r="H54" s="36"/>
      <c r="I54" s="36"/>
      <c r="AN54" s="36"/>
      <c r="AO54" s="36"/>
      <c r="AP54" s="36"/>
      <c r="DW54" s="36"/>
      <c r="DX54" s="36"/>
      <c r="DY54" s="36"/>
      <c r="FU54" s="36"/>
      <c r="FV54" s="36"/>
      <c r="FW54" s="36"/>
    </row>
    <row r="55" spans="1:179" s="29" customFormat="1" ht="12.75">
      <c r="A55" s="35"/>
      <c r="B55" s="35"/>
      <c r="G55" s="36"/>
      <c r="H55" s="36"/>
      <c r="I55" s="36"/>
      <c r="AN55" s="36"/>
      <c r="AO55" s="36"/>
      <c r="AP55" s="36"/>
      <c r="DW55" s="36"/>
      <c r="DX55" s="36"/>
      <c r="DY55" s="36"/>
      <c r="FU55" s="36"/>
      <c r="FV55" s="36"/>
      <c r="FW55" s="36"/>
    </row>
    <row r="56" spans="1:179" s="29" customFormat="1" ht="12.75">
      <c r="A56" s="35"/>
      <c r="B56" s="35"/>
      <c r="G56" s="36"/>
      <c r="H56" s="36"/>
      <c r="I56" s="36"/>
      <c r="AN56" s="36"/>
      <c r="AO56" s="36"/>
      <c r="AP56" s="36"/>
      <c r="DW56" s="36"/>
      <c r="DX56" s="36"/>
      <c r="DY56" s="36"/>
      <c r="FU56" s="36"/>
      <c r="FV56" s="36"/>
      <c r="FW56" s="36"/>
    </row>
    <row r="57" spans="1:179" s="29" customFormat="1" ht="12.75">
      <c r="A57" s="35"/>
      <c r="B57" s="35"/>
      <c r="G57" s="36"/>
      <c r="H57" s="36"/>
      <c r="I57" s="36"/>
      <c r="AN57" s="36"/>
      <c r="AO57" s="36"/>
      <c r="AP57" s="36"/>
      <c r="DW57" s="36"/>
      <c r="DX57" s="36"/>
      <c r="DY57" s="36"/>
      <c r="FU57" s="36"/>
      <c r="FV57" s="36"/>
      <c r="FW57" s="36"/>
    </row>
    <row r="58" spans="1:179" s="29" customFormat="1" ht="12.75">
      <c r="A58" s="35"/>
      <c r="B58" s="35"/>
      <c r="G58" s="36"/>
      <c r="H58" s="36"/>
      <c r="I58" s="36"/>
      <c r="AN58" s="36"/>
      <c r="AO58" s="36"/>
      <c r="AP58" s="36"/>
      <c r="DW58" s="36"/>
      <c r="DX58" s="36"/>
      <c r="DY58" s="36"/>
      <c r="FU58" s="36"/>
      <c r="FV58" s="36"/>
      <c r="FW58" s="36"/>
    </row>
    <row r="59" spans="1:179" s="29" customFormat="1" ht="12.75">
      <c r="A59" s="35"/>
      <c r="B59" s="35"/>
      <c r="G59" s="36"/>
      <c r="H59" s="36"/>
      <c r="I59" s="36"/>
      <c r="AN59" s="36"/>
      <c r="AO59" s="36"/>
      <c r="AP59" s="36"/>
      <c r="DW59" s="36"/>
      <c r="DX59" s="36"/>
      <c r="DY59" s="36"/>
      <c r="FU59" s="36"/>
      <c r="FV59" s="36"/>
      <c r="FW59" s="36"/>
    </row>
    <row r="60" spans="1:179" s="29" customFormat="1" ht="12.75">
      <c r="A60" s="35"/>
      <c r="B60" s="35"/>
      <c r="G60" s="36"/>
      <c r="H60" s="36"/>
      <c r="I60" s="36"/>
      <c r="AN60" s="36"/>
      <c r="AO60" s="36"/>
      <c r="AP60" s="36"/>
      <c r="DW60" s="36"/>
      <c r="DX60" s="36"/>
      <c r="DY60" s="36"/>
      <c r="FU60" s="36"/>
      <c r="FV60" s="36"/>
      <c r="FW60" s="36"/>
    </row>
    <row r="61" spans="1:179" s="29" customFormat="1" ht="12.75">
      <c r="A61" s="35"/>
      <c r="B61" s="35"/>
      <c r="G61" s="36"/>
      <c r="H61" s="36"/>
      <c r="I61" s="36"/>
      <c r="AN61" s="36"/>
      <c r="AO61" s="36"/>
      <c r="AP61" s="36"/>
      <c r="DW61" s="36"/>
      <c r="DX61" s="36"/>
      <c r="DY61" s="36"/>
      <c r="FU61" s="36"/>
      <c r="FV61" s="36"/>
      <c r="FW61" s="36"/>
    </row>
    <row r="62" spans="1:179" s="29" customFormat="1" ht="12.75">
      <c r="A62" s="35"/>
      <c r="B62" s="35"/>
      <c r="G62" s="36"/>
      <c r="H62" s="36"/>
      <c r="I62" s="36"/>
      <c r="AN62" s="36"/>
      <c r="AO62" s="36"/>
      <c r="AP62" s="36"/>
      <c r="DW62" s="36"/>
      <c r="DX62" s="36"/>
      <c r="DY62" s="36"/>
      <c r="FU62" s="36"/>
      <c r="FV62" s="36"/>
      <c r="FW62" s="36"/>
    </row>
    <row r="63" spans="1:179" s="29" customFormat="1" ht="12.75">
      <c r="A63" s="35"/>
      <c r="B63" s="35"/>
      <c r="G63" s="36"/>
      <c r="H63" s="36"/>
      <c r="I63" s="36"/>
      <c r="AN63" s="36"/>
      <c r="AO63" s="36"/>
      <c r="AP63" s="36"/>
      <c r="DW63" s="36"/>
      <c r="DX63" s="36"/>
      <c r="DY63" s="36"/>
      <c r="FU63" s="36"/>
      <c r="FV63" s="36"/>
      <c r="FW63" s="36"/>
    </row>
    <row r="64" spans="1:179" s="29" customFormat="1" ht="12.75">
      <c r="A64" s="35"/>
      <c r="B64" s="35"/>
      <c r="G64" s="36"/>
      <c r="H64" s="36"/>
      <c r="I64" s="36"/>
      <c r="AN64" s="36"/>
      <c r="AO64" s="36"/>
      <c r="AP64" s="36"/>
      <c r="DW64" s="36"/>
      <c r="DX64" s="36"/>
      <c r="DY64" s="36"/>
      <c r="FU64" s="36"/>
      <c r="FV64" s="36"/>
      <c r="FW64" s="36"/>
    </row>
    <row r="65" spans="1:179" s="29" customFormat="1" ht="12.75">
      <c r="A65" s="35"/>
      <c r="B65" s="35"/>
      <c r="G65" s="36"/>
      <c r="H65" s="36"/>
      <c r="I65" s="36"/>
      <c r="AN65" s="36"/>
      <c r="AO65" s="36"/>
      <c r="AP65" s="36"/>
      <c r="DW65" s="36"/>
      <c r="DX65" s="36"/>
      <c r="DY65" s="36"/>
      <c r="FU65" s="36"/>
      <c r="FV65" s="36"/>
      <c r="FW65" s="36"/>
    </row>
    <row r="66" spans="1:179" s="29" customFormat="1" ht="12.75">
      <c r="A66" s="35"/>
      <c r="B66" s="35"/>
      <c r="G66" s="36"/>
      <c r="H66" s="36"/>
      <c r="I66" s="36"/>
      <c r="AN66" s="36"/>
      <c r="AO66" s="36"/>
      <c r="AP66" s="36"/>
      <c r="DW66" s="36"/>
      <c r="DX66" s="36"/>
      <c r="DY66" s="36"/>
      <c r="FU66" s="36"/>
      <c r="FV66" s="36"/>
      <c r="FW66" s="36"/>
    </row>
    <row r="67" spans="1:179" s="29" customFormat="1" ht="12.75">
      <c r="A67" s="35"/>
      <c r="B67" s="35"/>
      <c r="G67" s="36"/>
      <c r="H67" s="36"/>
      <c r="I67" s="36"/>
      <c r="AN67" s="36"/>
      <c r="AO67" s="36"/>
      <c r="AP67" s="36"/>
      <c r="DW67" s="36"/>
      <c r="DX67" s="36"/>
      <c r="DY67" s="36"/>
      <c r="FU67" s="36"/>
      <c r="FV67" s="36"/>
      <c r="FW67" s="36"/>
    </row>
    <row r="68" spans="1:179" s="29" customFormat="1" ht="12.75">
      <c r="A68" s="35"/>
      <c r="B68" s="35"/>
      <c r="G68" s="36"/>
      <c r="H68" s="36"/>
      <c r="I68" s="36"/>
      <c r="AN68" s="36"/>
      <c r="AO68" s="36"/>
      <c r="AP68" s="36"/>
      <c r="DW68" s="36"/>
      <c r="DX68" s="36"/>
      <c r="DY68" s="36"/>
      <c r="FU68" s="36"/>
      <c r="FV68" s="36"/>
      <c r="FW68" s="36"/>
    </row>
    <row r="69" spans="1:179" s="29" customFormat="1" ht="12.75">
      <c r="A69" s="35"/>
      <c r="B69" s="35"/>
      <c r="G69" s="36"/>
      <c r="H69" s="36"/>
      <c r="I69" s="36"/>
      <c r="AN69" s="36"/>
      <c r="AO69" s="36"/>
      <c r="AP69" s="36"/>
      <c r="DW69" s="36"/>
      <c r="DX69" s="36"/>
      <c r="DY69" s="36"/>
      <c r="FU69" s="36"/>
      <c r="FV69" s="36"/>
      <c r="FW69" s="36"/>
    </row>
    <row r="70" spans="1:179" s="29" customFormat="1" ht="12.75">
      <c r="A70" s="35"/>
      <c r="B70" s="35"/>
      <c r="G70" s="36"/>
      <c r="H70" s="36"/>
      <c r="I70" s="36"/>
      <c r="AN70" s="36"/>
      <c r="AO70" s="36"/>
      <c r="AP70" s="36"/>
      <c r="DW70" s="36"/>
      <c r="DX70" s="36"/>
      <c r="DY70" s="36"/>
      <c r="FU70" s="36"/>
      <c r="FV70" s="36"/>
      <c r="FW70" s="36"/>
    </row>
    <row r="71" spans="1:179" s="29" customFormat="1" ht="12.75">
      <c r="A71" s="35"/>
      <c r="B71" s="35"/>
      <c r="G71" s="36"/>
      <c r="H71" s="36"/>
      <c r="I71" s="36"/>
      <c r="AN71" s="36"/>
      <c r="AO71" s="36"/>
      <c r="AP71" s="36"/>
      <c r="DW71" s="36"/>
      <c r="DX71" s="36"/>
      <c r="DY71" s="36"/>
      <c r="FU71" s="36"/>
      <c r="FV71" s="36"/>
      <c r="FW71" s="36"/>
    </row>
  </sheetData>
  <sheetProtection/>
  <mergeCells count="270">
    <mergeCell ref="A1:R1"/>
    <mergeCell ref="AK4:AM4"/>
    <mergeCell ref="AK5:AM5"/>
    <mergeCell ref="AB4:AD4"/>
    <mergeCell ref="AB5:AD5"/>
    <mergeCell ref="AE4:AJ4"/>
    <mergeCell ref="P4:R4"/>
    <mergeCell ref="V4:AA4"/>
    <mergeCell ref="P5:R5"/>
    <mergeCell ref="A2:R2"/>
    <mergeCell ref="S4:U4"/>
    <mergeCell ref="DE6:DE8"/>
    <mergeCell ref="BW7:BW8"/>
    <mergeCell ref="CW6:CW8"/>
    <mergeCell ref="CX6:CX8"/>
    <mergeCell ref="CP6:CP8"/>
    <mergeCell ref="AL6:AL8"/>
    <mergeCell ref="W6:W8"/>
    <mergeCell ref="AI6:AI8"/>
    <mergeCell ref="AJ6:AJ8"/>
    <mergeCell ref="DI15:DK15"/>
    <mergeCell ref="DI16:DK16"/>
    <mergeCell ref="DI12:DK12"/>
    <mergeCell ref="DI13:DK13"/>
    <mergeCell ref="DI14:DK14"/>
    <mergeCell ref="S5:U5"/>
    <mergeCell ref="DU6:DU8"/>
    <mergeCell ref="ED6:ED8"/>
    <mergeCell ref="DW6:DW8"/>
    <mergeCell ref="DV6:DV8"/>
    <mergeCell ref="CJ6:CJ8"/>
    <mergeCell ref="CN6:CN8"/>
    <mergeCell ref="CV6:CV8"/>
    <mergeCell ref="DH6:DH8"/>
    <mergeCell ref="DI6:DL6"/>
    <mergeCell ref="Q6:Q8"/>
    <mergeCell ref="R6:R8"/>
    <mergeCell ref="V6:V8"/>
    <mergeCell ref="T6:T8"/>
    <mergeCell ref="U6:U8"/>
    <mergeCell ref="AN5:AP5"/>
    <mergeCell ref="AS6:AS8"/>
    <mergeCell ref="AR6:AR8"/>
    <mergeCell ref="AU6:AU8"/>
    <mergeCell ref="AN6:AN8"/>
    <mergeCell ref="AO6:AO8"/>
    <mergeCell ref="AQ5:AV5"/>
    <mergeCell ref="A17:B17"/>
    <mergeCell ref="D6:D8"/>
    <mergeCell ref="G4:I4"/>
    <mergeCell ref="G5:I5"/>
    <mergeCell ref="G6:G8"/>
    <mergeCell ref="H6:H8"/>
    <mergeCell ref="I6:I8"/>
    <mergeCell ref="C4:F5"/>
    <mergeCell ref="A16:B16"/>
    <mergeCell ref="A4:A8"/>
    <mergeCell ref="A13:B13"/>
    <mergeCell ref="A14:B14"/>
    <mergeCell ref="A15:B15"/>
    <mergeCell ref="B4:B8"/>
    <mergeCell ref="A10:B10"/>
    <mergeCell ref="A11:B11"/>
    <mergeCell ref="A12:B12"/>
    <mergeCell ref="EJ4:ES4"/>
    <mergeCell ref="EJ5:ES5"/>
    <mergeCell ref="EO6:EO8"/>
    <mergeCell ref="EP6:EP8"/>
    <mergeCell ref="EQ6:EQ8"/>
    <mergeCell ref="ER6:ER8"/>
    <mergeCell ref="ES6:ES8"/>
    <mergeCell ref="EN6:EN8"/>
    <mergeCell ref="EJ7:EJ8"/>
    <mergeCell ref="EK7:EK8"/>
    <mergeCell ref="ET4:EY4"/>
    <mergeCell ref="ET5:EY5"/>
    <mergeCell ref="EZ4:FC4"/>
    <mergeCell ref="FB6:FB8"/>
    <mergeCell ref="FC6:FC8"/>
    <mergeCell ref="EZ5:FC5"/>
    <mergeCell ref="EZ6:EZ8"/>
    <mergeCell ref="ET6:ET8"/>
    <mergeCell ref="EU6:EU8"/>
    <mergeCell ref="EY6:EY8"/>
    <mergeCell ref="DZ4:EI4"/>
    <mergeCell ref="EF6:EF8"/>
    <mergeCell ref="EG6:EG8"/>
    <mergeCell ref="EH6:EH8"/>
    <mergeCell ref="EI6:EI8"/>
    <mergeCell ref="EA7:EA8"/>
    <mergeCell ref="DZ5:EI5"/>
    <mergeCell ref="EE6:EE8"/>
    <mergeCell ref="DZ6:EB6"/>
    <mergeCell ref="EC6:EC8"/>
    <mergeCell ref="FD4:FG4"/>
    <mergeCell ref="FD5:FG5"/>
    <mergeCell ref="FD6:FD8"/>
    <mergeCell ref="FF6:FF8"/>
    <mergeCell ref="FG6:FG8"/>
    <mergeCell ref="DQ4:DV4"/>
    <mergeCell ref="DQ5:DV5"/>
    <mergeCell ref="DQ6:DQ8"/>
    <mergeCell ref="DR6:DR8"/>
    <mergeCell ref="DS6:DS8"/>
    <mergeCell ref="CW4:DB4"/>
    <mergeCell ref="CW5:DB5"/>
    <mergeCell ref="CO6:CO8"/>
    <mergeCell ref="CK4:CP4"/>
    <mergeCell ref="CU6:CU8"/>
    <mergeCell ref="CM6:CM8"/>
    <mergeCell ref="CK6:CK8"/>
    <mergeCell ref="CL6:CL8"/>
    <mergeCell ref="DA6:DA8"/>
    <mergeCell ref="CQ4:CV4"/>
    <mergeCell ref="BL5:CC5"/>
    <mergeCell ref="CD4:CJ4"/>
    <mergeCell ref="BL4:CC4"/>
    <mergeCell ref="BY6:BY8"/>
    <mergeCell ref="CB6:CB8"/>
    <mergeCell ref="CC6:CC8"/>
    <mergeCell ref="CA6:CA8"/>
    <mergeCell ref="CG7:CG8"/>
    <mergeCell ref="BZ6:BZ8"/>
    <mergeCell ref="BQ7:BQ8"/>
    <mergeCell ref="AQ4:AV4"/>
    <mergeCell ref="CD5:CJ5"/>
    <mergeCell ref="V5:AA5"/>
    <mergeCell ref="AE6:AE8"/>
    <mergeCell ref="AF6:AF8"/>
    <mergeCell ref="AG6:AG8"/>
    <mergeCell ref="AH6:AH8"/>
    <mergeCell ref="CD7:CD8"/>
    <mergeCell ref="AW4:BK4"/>
    <mergeCell ref="AW5:BK5"/>
    <mergeCell ref="N6:N8"/>
    <mergeCell ref="O6:O8"/>
    <mergeCell ref="AN4:AP4"/>
    <mergeCell ref="AE5:AJ5"/>
    <mergeCell ref="J4:O4"/>
    <mergeCell ref="J6:J8"/>
    <mergeCell ref="K6:K8"/>
    <mergeCell ref="L6:L8"/>
    <mergeCell ref="M6:M8"/>
    <mergeCell ref="J5:O5"/>
    <mergeCell ref="BG7:BG8"/>
    <mergeCell ref="BC7:BC8"/>
    <mergeCell ref="BH7:BH8"/>
    <mergeCell ref="BJ6:BJ8"/>
    <mergeCell ref="AW6:BH6"/>
    <mergeCell ref="AZ7:AZ8"/>
    <mergeCell ref="AY7:AY8"/>
    <mergeCell ref="BA7:BA8"/>
    <mergeCell ref="BE7:BE8"/>
    <mergeCell ref="AX7:AX8"/>
    <mergeCell ref="BD7:BD8"/>
    <mergeCell ref="AQ6:AQ8"/>
    <mergeCell ref="AT6:AT8"/>
    <mergeCell ref="FH4:FM4"/>
    <mergeCell ref="FH5:FM5"/>
    <mergeCell ref="FH6:FH8"/>
    <mergeCell ref="FI6:FI8"/>
    <mergeCell ref="FJ6:FJ8"/>
    <mergeCell ref="BR7:BR8"/>
    <mergeCell ref="BL6:BW6"/>
    <mergeCell ref="FN4:FT4"/>
    <mergeCell ref="FN5:FT5"/>
    <mergeCell ref="FS6:FS8"/>
    <mergeCell ref="FT6:FT8"/>
    <mergeCell ref="FQ7:FQ8"/>
    <mergeCell ref="C6:C8"/>
    <mergeCell ref="F6:F8"/>
    <mergeCell ref="E6:E8"/>
    <mergeCell ref="BF7:BF8"/>
    <mergeCell ref="AC6:AC8"/>
    <mergeCell ref="AD6:AD8"/>
    <mergeCell ref="X6:X8"/>
    <mergeCell ref="Y6:Y8"/>
    <mergeCell ref="AA6:AA8"/>
    <mergeCell ref="AM6:AM8"/>
    <mergeCell ref="BL7:BL8"/>
    <mergeCell ref="BX6:BX8"/>
    <mergeCell ref="BU7:BU8"/>
    <mergeCell ref="BV7:BV8"/>
    <mergeCell ref="BS7:BS8"/>
    <mergeCell ref="BT7:BT8"/>
    <mergeCell ref="CQ6:CQ8"/>
    <mergeCell ref="CR6:CR8"/>
    <mergeCell ref="CE7:CE8"/>
    <mergeCell ref="CI6:CI8"/>
    <mergeCell ref="Z6:Z8"/>
    <mergeCell ref="BP7:BP8"/>
    <mergeCell ref="BN7:BN8"/>
    <mergeCell ref="BO7:BO8"/>
    <mergeCell ref="AP6:AP8"/>
    <mergeCell ref="AW7:AW8"/>
    <mergeCell ref="BM7:BM8"/>
    <mergeCell ref="BB7:BB8"/>
    <mergeCell ref="AV6:AV8"/>
    <mergeCell ref="BK6:BK8"/>
    <mergeCell ref="DI17:DK17"/>
    <mergeCell ref="DW4:DY4"/>
    <mergeCell ref="DW5:DY5"/>
    <mergeCell ref="FX4:GC4"/>
    <mergeCell ref="FX5:GC5"/>
    <mergeCell ref="FY6:FY8"/>
    <mergeCell ref="GC6:GC8"/>
    <mergeCell ref="FX6:FX8"/>
    <mergeCell ref="GA6:GA8"/>
    <mergeCell ref="FZ6:FZ8"/>
    <mergeCell ref="DI11:DK11"/>
    <mergeCell ref="DM6:DM8"/>
    <mergeCell ref="FK6:FK8"/>
    <mergeCell ref="FM6:FM8"/>
    <mergeCell ref="FL6:FL8"/>
    <mergeCell ref="DI10:DK10"/>
    <mergeCell ref="EL7:EL8"/>
    <mergeCell ref="DK7:DK8"/>
    <mergeCell ref="EX6:EX8"/>
    <mergeCell ref="FU4:FW4"/>
    <mergeCell ref="FU5:FW5"/>
    <mergeCell ref="FU6:FU8"/>
    <mergeCell ref="FV6:FV8"/>
    <mergeCell ref="FW6:FW8"/>
    <mergeCell ref="DB6:DB8"/>
    <mergeCell ref="GH6:GH8"/>
    <mergeCell ref="FN6:FQ6"/>
    <mergeCell ref="FN7:FN8"/>
    <mergeCell ref="GD6:GD8"/>
    <mergeCell ref="GF6:GF8"/>
    <mergeCell ref="FO7:FO8"/>
    <mergeCell ref="FP7:FP8"/>
    <mergeCell ref="GB6:GB8"/>
    <mergeCell ref="CS6:CS8"/>
    <mergeCell ref="CT6:CT8"/>
    <mergeCell ref="DX6:DX8"/>
    <mergeCell ref="DY6:DY8"/>
    <mergeCell ref="DP6:DP8"/>
    <mergeCell ref="DN6:DN8"/>
    <mergeCell ref="DO6:DO8"/>
    <mergeCell ref="DG6:DG8"/>
    <mergeCell ref="DD6:DD8"/>
    <mergeCell ref="CZ6:CZ8"/>
    <mergeCell ref="CQ5:CV5"/>
    <mergeCell ref="CY6:CY8"/>
    <mergeCell ref="CF7:CF8"/>
    <mergeCell ref="EV6:EV8"/>
    <mergeCell ref="CK5:CP5"/>
    <mergeCell ref="CD6:CG6"/>
    <mergeCell ref="DI5:DP5"/>
    <mergeCell ref="DI7:DI8"/>
    <mergeCell ref="DL7:DL8"/>
    <mergeCell ref="DJ7:DJ8"/>
    <mergeCell ref="DI4:DP4"/>
    <mergeCell ref="GM6:GM8"/>
    <mergeCell ref="GI6:GI8"/>
    <mergeCell ref="GJ4:GM4"/>
    <mergeCell ref="GJ5:GM5"/>
    <mergeCell ref="GD4:GI4"/>
    <mergeCell ref="EM6:EM8"/>
    <mergeCell ref="EJ6:EL6"/>
    <mergeCell ref="EB7:EB8"/>
    <mergeCell ref="DZ7:DZ8"/>
    <mergeCell ref="DF4:DH4"/>
    <mergeCell ref="DF5:DH5"/>
    <mergeCell ref="DC4:DE4"/>
    <mergeCell ref="DC5:DE5"/>
    <mergeCell ref="GD5:GI5"/>
    <mergeCell ref="GE6:GE8"/>
    <mergeCell ref="GJ6:GJ8"/>
    <mergeCell ref="GL6:GL8"/>
  </mergeCells>
  <printOptions/>
  <pageMargins left="0.1968503937007874" right="0.1968503937007874" top="0.1968503937007874" bottom="0.1968503937007874" header="0.5118110236220472" footer="0.5118110236220472"/>
  <pageSetup fitToWidth="0" horizontalDpi="600" verticalDpi="600" orientation="landscape" paperSize="9" scale="54" r:id="rId1"/>
  <colBreaks count="9" manualBreakCount="9">
    <brk id="30" max="65535" man="1"/>
    <brk id="42" max="65535" man="1"/>
    <brk id="88" max="65535" man="1"/>
    <brk id="100" max="65535" man="1"/>
    <brk id="112" max="65535" man="1"/>
    <brk id="129" max="65535" man="1"/>
    <brk id="149" max="65535" man="1"/>
    <brk id="163" max="65535" man="1"/>
    <brk id="17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D79"/>
  <sheetViews>
    <sheetView zoomScale="75" zoomScaleNormal="75" zoomScalePageLayoutView="0" workbookViewId="0" topLeftCell="A1">
      <pane xSplit="2" ySplit="11" topLeftCell="DR12" activePane="bottomRight" state="frozen"/>
      <selection pane="topLeft" activeCell="A1" sqref="A1"/>
      <selection pane="topRight" activeCell="C5" sqref="C5"/>
      <selection pane="bottomLeft" activeCell="A10" sqref="A10"/>
      <selection pane="bottomRight" activeCell="E12" sqref="E12"/>
    </sheetView>
  </sheetViews>
  <sheetFormatPr defaultColWidth="15.75390625" defaultRowHeight="12.75"/>
  <cols>
    <col min="1" max="1" width="15.75390625" style="3" customWidth="1"/>
    <col min="2" max="2" width="3.75390625" style="3" customWidth="1"/>
    <col min="3" max="3" width="15.75390625" style="5" customWidth="1"/>
    <col min="4" max="4" width="6.75390625" style="5" customWidth="1"/>
    <col min="5" max="5" width="15.75390625" style="5" customWidth="1"/>
    <col min="6" max="6" width="24.00390625" style="4" customWidth="1"/>
    <col min="7" max="7" width="15.75390625" style="4" customWidth="1"/>
    <col min="8" max="8" width="15.00390625" style="4" customWidth="1"/>
    <col min="9" max="9" width="15.75390625" style="4" customWidth="1"/>
    <col min="10" max="10" width="6.75390625" style="4" customWidth="1"/>
    <col min="11" max="11" width="15.75390625" style="4" customWidth="1"/>
    <col min="12" max="12" width="21.375" style="4" customWidth="1"/>
    <col min="13" max="13" width="17.875" style="4" customWidth="1"/>
    <col min="14" max="14" width="13.75390625" style="4" customWidth="1"/>
    <col min="15" max="15" width="16.25390625" style="4" customWidth="1"/>
    <col min="16" max="16" width="6.75390625" style="4" customWidth="1"/>
    <col min="17" max="17" width="15.75390625" style="4" customWidth="1"/>
    <col min="18" max="18" width="31.75390625" style="4" customWidth="1"/>
    <col min="19" max="19" width="20.75390625" style="4" customWidth="1"/>
    <col min="20" max="20" width="6.75390625" style="4" customWidth="1"/>
    <col min="21" max="21" width="15.75390625" style="4" customWidth="1"/>
    <col min="22" max="23" width="23.875" style="4" customWidth="1"/>
    <col min="24" max="25" width="15.75390625" style="4" customWidth="1"/>
    <col min="26" max="26" width="6.75390625" style="4" customWidth="1"/>
    <col min="27" max="29" width="15.75390625" style="4" customWidth="1"/>
    <col min="30" max="30" width="6.75390625" style="4" customWidth="1"/>
    <col min="31" max="31" width="15.75390625" style="4" customWidth="1"/>
    <col min="32" max="32" width="30.00390625" style="4" customWidth="1"/>
    <col min="33" max="33" width="17.25390625" style="4" customWidth="1"/>
    <col min="34" max="34" width="6.75390625" style="4" customWidth="1"/>
    <col min="35" max="35" width="15.75390625" style="4" customWidth="1"/>
    <col min="36" max="36" width="30.25390625" style="4" customWidth="1"/>
    <col min="37" max="37" width="15.75390625" style="4" customWidth="1"/>
    <col min="38" max="38" width="6.75390625" style="4" customWidth="1"/>
    <col min="39" max="39" width="15.75390625" style="4" customWidth="1"/>
    <col min="40" max="40" width="19.875" style="4" customWidth="1"/>
    <col min="41" max="41" width="20.00390625" style="4" customWidth="1"/>
    <col min="42" max="43" width="15.75390625" style="4" customWidth="1"/>
    <col min="44" max="44" width="6.75390625" style="4" customWidth="1"/>
    <col min="45" max="45" width="15.75390625" style="4" customWidth="1"/>
    <col min="46" max="46" width="25.25390625" style="4" customWidth="1"/>
    <col min="47" max="47" width="25.75390625" style="4" customWidth="1"/>
    <col min="48" max="48" width="17.625" style="4" customWidth="1"/>
    <col min="49" max="49" width="17.375" style="4" customWidth="1"/>
    <col min="50" max="50" width="6.75390625" style="4" customWidth="1"/>
    <col min="51" max="51" width="19.625" style="4" customWidth="1"/>
    <col min="52" max="52" width="33.375" style="4" customWidth="1"/>
    <col min="53" max="53" width="19.625" style="4" customWidth="1"/>
    <col min="54" max="54" width="6.75390625" style="4" customWidth="1"/>
    <col min="55" max="55" width="17.00390625" style="4" customWidth="1"/>
    <col min="56" max="56" width="15.75390625" style="5" customWidth="1"/>
    <col min="57" max="57" width="6.75390625" style="5" customWidth="1"/>
    <col min="58" max="58" width="15.75390625" style="5" customWidth="1"/>
    <col min="59" max="59" width="37.625" style="4" customWidth="1"/>
    <col min="60" max="60" width="13.25390625" style="4" customWidth="1"/>
    <col min="61" max="61" width="6.75390625" style="4" customWidth="1"/>
    <col min="62" max="62" width="13.75390625" style="4" customWidth="1"/>
    <col min="63" max="63" width="27.125" style="4" customWidth="1"/>
    <col min="64" max="64" width="13.00390625" style="4" customWidth="1"/>
    <col min="65" max="65" width="6.75390625" style="4" customWidth="1"/>
    <col min="66" max="66" width="13.75390625" style="4" customWidth="1"/>
    <col min="67" max="78" width="4.75390625" style="4" customWidth="1"/>
    <col min="79" max="80" width="13.75390625" style="4" customWidth="1"/>
    <col min="81" max="81" width="6.75390625" style="4" customWidth="1"/>
    <col min="82" max="82" width="13.75390625" style="4" customWidth="1"/>
    <col min="83" max="96" width="6.875" style="4" customWidth="1"/>
    <col min="97" max="97" width="17.375" style="4" customWidth="1"/>
    <col min="98" max="99" width="15.75390625" style="4" customWidth="1"/>
    <col min="100" max="100" width="6.75390625" style="4" customWidth="1"/>
    <col min="101" max="101" width="15.75390625" style="4" customWidth="1"/>
    <col min="102" max="102" width="17.875" style="4" customWidth="1"/>
    <col min="103" max="103" width="21.625" style="4" customWidth="1"/>
    <col min="104" max="104" width="6.75390625" style="4" customWidth="1"/>
    <col min="105" max="105" width="17.00390625" style="4" customWidth="1"/>
    <col min="106" max="106" width="35.625" style="4" customWidth="1"/>
    <col min="107" max="107" width="21.625" style="4" customWidth="1"/>
    <col min="108" max="108" width="6.75390625" style="4" customWidth="1"/>
    <col min="109" max="109" width="14.875" style="4" customWidth="1"/>
    <col min="110" max="121" width="6.875" style="4" customWidth="1"/>
    <col min="122" max="122" width="18.125" style="4" customWidth="1"/>
    <col min="123" max="124" width="15.75390625" style="4" customWidth="1"/>
    <col min="125" max="125" width="6.75390625" style="4" customWidth="1"/>
    <col min="126" max="126" width="15.75390625" style="4" customWidth="1"/>
    <col min="127" max="127" width="15.375" style="4" customWidth="1"/>
    <col min="128" max="128" width="21.625" style="4" customWidth="1"/>
    <col min="129" max="129" width="6.75390625" style="4" customWidth="1"/>
    <col min="130" max="130" width="14.875" style="4" customWidth="1"/>
    <col min="131" max="131" width="15.375" style="4" customWidth="1"/>
    <col min="132" max="132" width="21.625" style="4" customWidth="1"/>
    <col min="133" max="133" width="6.75390625" style="4" customWidth="1"/>
    <col min="134" max="134" width="14.875" style="4" customWidth="1"/>
    <col min="135" max="16384" width="15.75390625" style="4" customWidth="1"/>
  </cols>
  <sheetData>
    <row r="5" spans="3:58" ht="12.75">
      <c r="C5" s="4"/>
      <c r="D5" s="4"/>
      <c r="E5" s="4"/>
      <c r="BD5" s="4"/>
      <c r="BE5" s="4"/>
      <c r="BF5" s="4"/>
    </row>
    <row r="6" spans="1:2" ht="15.75">
      <c r="A6" s="7"/>
      <c r="B6" s="7"/>
    </row>
    <row r="7" spans="1:134" ht="12.75" customHeight="1">
      <c r="A7" s="54" t="s">
        <v>0</v>
      </c>
      <c r="B7" s="81" t="s">
        <v>15</v>
      </c>
      <c r="C7" s="69" t="s">
        <v>100</v>
      </c>
      <c r="D7" s="70"/>
      <c r="E7" s="71"/>
      <c r="F7" s="60">
        <v>5.1</v>
      </c>
      <c r="G7" s="61"/>
      <c r="H7" s="61"/>
      <c r="I7" s="61"/>
      <c r="J7" s="61"/>
      <c r="K7" s="62"/>
      <c r="L7" s="60">
        <v>5.2</v>
      </c>
      <c r="M7" s="61"/>
      <c r="N7" s="61"/>
      <c r="O7" s="61"/>
      <c r="P7" s="61"/>
      <c r="Q7" s="62"/>
      <c r="R7" s="60">
        <v>5.3</v>
      </c>
      <c r="S7" s="61"/>
      <c r="T7" s="61"/>
      <c r="U7" s="62"/>
      <c r="V7" s="60">
        <v>5.4</v>
      </c>
      <c r="W7" s="61"/>
      <c r="X7" s="61"/>
      <c r="Y7" s="61"/>
      <c r="Z7" s="61"/>
      <c r="AA7" s="62"/>
      <c r="AB7" s="60"/>
      <c r="AC7" s="61"/>
      <c r="AD7" s="61"/>
      <c r="AE7" s="62"/>
      <c r="AF7" s="60">
        <v>5.5</v>
      </c>
      <c r="AG7" s="61"/>
      <c r="AH7" s="61"/>
      <c r="AI7" s="62"/>
      <c r="AJ7" s="60">
        <v>5.6</v>
      </c>
      <c r="AK7" s="61"/>
      <c r="AL7" s="61"/>
      <c r="AM7" s="62"/>
      <c r="AN7" s="60"/>
      <c r="AO7" s="61"/>
      <c r="AP7" s="61"/>
      <c r="AQ7" s="61"/>
      <c r="AR7" s="61"/>
      <c r="AS7" s="62"/>
      <c r="AT7" s="60">
        <v>5.7</v>
      </c>
      <c r="AU7" s="61"/>
      <c r="AV7" s="61"/>
      <c r="AW7" s="61"/>
      <c r="AX7" s="61"/>
      <c r="AY7" s="62"/>
      <c r="AZ7" s="50">
        <v>5.8</v>
      </c>
      <c r="BA7" s="58"/>
      <c r="BB7" s="58"/>
      <c r="BC7" s="59"/>
      <c r="BD7" s="69" t="s">
        <v>124</v>
      </c>
      <c r="BE7" s="70"/>
      <c r="BF7" s="71"/>
      <c r="BG7" s="76">
        <v>6.1</v>
      </c>
      <c r="BH7" s="77"/>
      <c r="BI7" s="77"/>
      <c r="BJ7" s="78"/>
      <c r="BK7" s="76">
        <v>6.2</v>
      </c>
      <c r="BL7" s="77"/>
      <c r="BM7" s="77"/>
      <c r="BN7" s="78"/>
      <c r="BO7" s="60">
        <v>6.3</v>
      </c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2"/>
      <c r="CE7" s="60">
        <v>6.4</v>
      </c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2"/>
      <c r="CX7" s="76">
        <v>6.5</v>
      </c>
      <c r="CY7" s="77"/>
      <c r="CZ7" s="77"/>
      <c r="DA7" s="78"/>
      <c r="DB7" s="76"/>
      <c r="DC7" s="77"/>
      <c r="DD7" s="77"/>
      <c r="DE7" s="78"/>
      <c r="DF7" s="60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2"/>
      <c r="DW7" s="76">
        <v>6.7</v>
      </c>
      <c r="DX7" s="89"/>
      <c r="DY7" s="89"/>
      <c r="DZ7" s="90"/>
      <c r="EA7" s="76"/>
      <c r="EB7" s="89"/>
      <c r="EC7" s="89"/>
      <c r="ED7" s="90"/>
    </row>
    <row r="8" spans="1:134" s="3" customFormat="1" ht="88.5" customHeight="1">
      <c r="A8" s="55"/>
      <c r="B8" s="82"/>
      <c r="C8" s="68" t="s">
        <v>101</v>
      </c>
      <c r="D8" s="68"/>
      <c r="E8" s="68"/>
      <c r="F8" s="51" t="s">
        <v>102</v>
      </c>
      <c r="G8" s="52"/>
      <c r="H8" s="52"/>
      <c r="I8" s="52"/>
      <c r="J8" s="52"/>
      <c r="K8" s="53"/>
      <c r="L8" s="51" t="s">
        <v>105</v>
      </c>
      <c r="M8" s="52"/>
      <c r="N8" s="52"/>
      <c r="O8" s="52"/>
      <c r="P8" s="52"/>
      <c r="Q8" s="53"/>
      <c r="R8" s="51" t="s">
        <v>110</v>
      </c>
      <c r="S8" s="52"/>
      <c r="T8" s="52"/>
      <c r="U8" s="53"/>
      <c r="V8" s="51" t="s">
        <v>174</v>
      </c>
      <c r="W8" s="52"/>
      <c r="X8" s="52"/>
      <c r="Y8" s="52"/>
      <c r="Z8" s="52"/>
      <c r="AA8" s="53"/>
      <c r="AB8" s="51" t="s">
        <v>113</v>
      </c>
      <c r="AC8" s="52"/>
      <c r="AD8" s="52"/>
      <c r="AE8" s="53"/>
      <c r="AF8" s="51" t="s">
        <v>115</v>
      </c>
      <c r="AG8" s="52"/>
      <c r="AH8" s="52"/>
      <c r="AI8" s="53"/>
      <c r="AJ8" s="51" t="s">
        <v>116</v>
      </c>
      <c r="AK8" s="52"/>
      <c r="AL8" s="52"/>
      <c r="AM8" s="53"/>
      <c r="AN8" s="51" t="s">
        <v>117</v>
      </c>
      <c r="AO8" s="52"/>
      <c r="AP8" s="52"/>
      <c r="AQ8" s="52"/>
      <c r="AR8" s="52"/>
      <c r="AS8" s="53"/>
      <c r="AT8" s="51" t="s">
        <v>120</v>
      </c>
      <c r="AU8" s="52"/>
      <c r="AV8" s="52"/>
      <c r="AW8" s="52"/>
      <c r="AX8" s="52"/>
      <c r="AY8" s="53"/>
      <c r="AZ8" s="51" t="s">
        <v>123</v>
      </c>
      <c r="BA8" s="52"/>
      <c r="BB8" s="52"/>
      <c r="BC8" s="53"/>
      <c r="BD8" s="68" t="s">
        <v>125</v>
      </c>
      <c r="BE8" s="68"/>
      <c r="BF8" s="68"/>
      <c r="BG8" s="51" t="s">
        <v>126</v>
      </c>
      <c r="BH8" s="52"/>
      <c r="BI8" s="52"/>
      <c r="BJ8" s="53"/>
      <c r="BK8" s="51" t="s">
        <v>127</v>
      </c>
      <c r="BL8" s="52"/>
      <c r="BM8" s="52"/>
      <c r="BN8" s="53"/>
      <c r="BO8" s="51" t="s">
        <v>129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3"/>
      <c r="CE8" s="51" t="s">
        <v>211</v>
      </c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130</v>
      </c>
      <c r="CY8" s="52"/>
      <c r="CZ8" s="52"/>
      <c r="DA8" s="53"/>
      <c r="DB8" s="51" t="s">
        <v>131</v>
      </c>
      <c r="DC8" s="52"/>
      <c r="DD8" s="52"/>
      <c r="DE8" s="53"/>
      <c r="DF8" s="51" t="s">
        <v>214</v>
      </c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3"/>
      <c r="DW8" s="51" t="s">
        <v>141</v>
      </c>
      <c r="DX8" s="52"/>
      <c r="DY8" s="52"/>
      <c r="DZ8" s="53"/>
      <c r="EA8" s="51" t="s">
        <v>175</v>
      </c>
      <c r="EB8" s="52"/>
      <c r="EC8" s="52"/>
      <c r="ED8" s="53"/>
    </row>
    <row r="9" spans="1:134" s="3" customFormat="1" ht="88.5" customHeight="1">
      <c r="A9" s="55"/>
      <c r="B9" s="82"/>
      <c r="C9" s="68" t="s">
        <v>22</v>
      </c>
      <c r="D9" s="68" t="s">
        <v>11</v>
      </c>
      <c r="E9" s="68" t="s">
        <v>23</v>
      </c>
      <c r="F9" s="54" t="s">
        <v>103</v>
      </c>
      <c r="G9" s="54" t="s">
        <v>104</v>
      </c>
      <c r="H9" s="57" t="s">
        <v>176</v>
      </c>
      <c r="I9" s="57" t="s">
        <v>149</v>
      </c>
      <c r="J9" s="57" t="s">
        <v>11</v>
      </c>
      <c r="K9" s="57" t="s">
        <v>12</v>
      </c>
      <c r="L9" s="54" t="s">
        <v>106</v>
      </c>
      <c r="M9" s="54" t="s">
        <v>107</v>
      </c>
      <c r="N9" s="57" t="s">
        <v>177</v>
      </c>
      <c r="O9" s="57" t="s">
        <v>149</v>
      </c>
      <c r="P9" s="57" t="s">
        <v>11</v>
      </c>
      <c r="Q9" s="57" t="s">
        <v>12</v>
      </c>
      <c r="R9" s="57" t="s">
        <v>13</v>
      </c>
      <c r="S9" s="11" t="s">
        <v>178</v>
      </c>
      <c r="T9" s="57" t="s">
        <v>11</v>
      </c>
      <c r="U9" s="57" t="s">
        <v>12</v>
      </c>
      <c r="V9" s="54" t="s">
        <v>111</v>
      </c>
      <c r="W9" s="54" t="s">
        <v>112</v>
      </c>
      <c r="X9" s="57" t="s">
        <v>179</v>
      </c>
      <c r="Y9" s="57" t="s">
        <v>149</v>
      </c>
      <c r="Z9" s="57" t="s">
        <v>11</v>
      </c>
      <c r="AA9" s="57" t="s">
        <v>12</v>
      </c>
      <c r="AB9" s="57" t="s">
        <v>13</v>
      </c>
      <c r="AC9" s="11" t="s">
        <v>180</v>
      </c>
      <c r="AD9" s="57" t="s">
        <v>11</v>
      </c>
      <c r="AE9" s="57" t="s">
        <v>12</v>
      </c>
      <c r="AF9" s="57" t="s">
        <v>13</v>
      </c>
      <c r="AG9" s="11" t="s">
        <v>180</v>
      </c>
      <c r="AH9" s="57" t="s">
        <v>11</v>
      </c>
      <c r="AI9" s="57" t="s">
        <v>12</v>
      </c>
      <c r="AJ9" s="57" t="s">
        <v>13</v>
      </c>
      <c r="AK9" s="11" t="s">
        <v>181</v>
      </c>
      <c r="AL9" s="57" t="s">
        <v>11</v>
      </c>
      <c r="AM9" s="57" t="s">
        <v>12</v>
      </c>
      <c r="AN9" s="54" t="s">
        <v>118</v>
      </c>
      <c r="AO9" s="54" t="s">
        <v>119</v>
      </c>
      <c r="AP9" s="57" t="s">
        <v>182</v>
      </c>
      <c r="AQ9" s="57" t="s">
        <v>149</v>
      </c>
      <c r="AR9" s="57" t="s">
        <v>11</v>
      </c>
      <c r="AS9" s="57" t="s">
        <v>12</v>
      </c>
      <c r="AT9" s="54" t="s">
        <v>121</v>
      </c>
      <c r="AU9" s="54" t="s">
        <v>122</v>
      </c>
      <c r="AV9" s="57" t="s">
        <v>225</v>
      </c>
      <c r="AW9" s="57" t="s">
        <v>153</v>
      </c>
      <c r="AX9" s="57" t="s">
        <v>11</v>
      </c>
      <c r="AY9" s="57" t="s">
        <v>12</v>
      </c>
      <c r="AZ9" s="57" t="s">
        <v>13</v>
      </c>
      <c r="BA9" s="11" t="s">
        <v>226</v>
      </c>
      <c r="BB9" s="57" t="s">
        <v>11</v>
      </c>
      <c r="BC9" s="57" t="s">
        <v>12</v>
      </c>
      <c r="BD9" s="68" t="s">
        <v>22</v>
      </c>
      <c r="BE9" s="68" t="s">
        <v>11</v>
      </c>
      <c r="BF9" s="68" t="s">
        <v>23</v>
      </c>
      <c r="BG9" s="57" t="s">
        <v>13</v>
      </c>
      <c r="BH9" s="11" t="s">
        <v>183</v>
      </c>
      <c r="BI9" s="57" t="s">
        <v>11</v>
      </c>
      <c r="BJ9" s="57" t="s">
        <v>12</v>
      </c>
      <c r="BK9" s="57" t="s">
        <v>13</v>
      </c>
      <c r="BL9" s="11" t="s">
        <v>184</v>
      </c>
      <c r="BM9" s="57" t="s">
        <v>11</v>
      </c>
      <c r="BN9" s="57" t="s">
        <v>12</v>
      </c>
      <c r="BO9" s="66" t="s">
        <v>185</v>
      </c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75"/>
      <c r="CA9" s="57" t="s">
        <v>128</v>
      </c>
      <c r="CB9" s="11" t="s">
        <v>186</v>
      </c>
      <c r="CC9" s="57" t="s">
        <v>11</v>
      </c>
      <c r="CD9" s="57" t="s">
        <v>12</v>
      </c>
      <c r="CE9" s="66" t="s">
        <v>210</v>
      </c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75"/>
      <c r="CS9" s="54" t="s">
        <v>212</v>
      </c>
      <c r="CT9" s="57" t="s">
        <v>213</v>
      </c>
      <c r="CU9" s="57" t="s">
        <v>149</v>
      </c>
      <c r="CV9" s="57" t="s">
        <v>11</v>
      </c>
      <c r="CW9" s="57" t="s">
        <v>12</v>
      </c>
      <c r="CX9" s="57" t="s">
        <v>13</v>
      </c>
      <c r="CY9" s="11" t="s">
        <v>187</v>
      </c>
      <c r="CZ9" s="57" t="s">
        <v>11</v>
      </c>
      <c r="DA9" s="57" t="s">
        <v>12</v>
      </c>
      <c r="DB9" s="57" t="s">
        <v>13</v>
      </c>
      <c r="DC9" s="11" t="s">
        <v>187</v>
      </c>
      <c r="DD9" s="57" t="s">
        <v>11</v>
      </c>
      <c r="DE9" s="57" t="s">
        <v>12</v>
      </c>
      <c r="DF9" s="66" t="s">
        <v>215</v>
      </c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75"/>
      <c r="DR9" s="54" t="s">
        <v>132</v>
      </c>
      <c r="DS9" s="57" t="s">
        <v>188</v>
      </c>
      <c r="DT9" s="57" t="s">
        <v>149</v>
      </c>
      <c r="DU9" s="57" t="s">
        <v>11</v>
      </c>
      <c r="DV9" s="57" t="s">
        <v>12</v>
      </c>
      <c r="DW9" s="57" t="s">
        <v>13</v>
      </c>
      <c r="DX9" s="11" t="s">
        <v>227</v>
      </c>
      <c r="DY9" s="57" t="s">
        <v>11</v>
      </c>
      <c r="DZ9" s="57" t="s">
        <v>12</v>
      </c>
      <c r="EA9" s="57" t="s">
        <v>13</v>
      </c>
      <c r="EB9" s="11" t="s">
        <v>189</v>
      </c>
      <c r="EC9" s="57" t="s">
        <v>11</v>
      </c>
      <c r="ED9" s="57" t="s">
        <v>12</v>
      </c>
    </row>
    <row r="10" spans="1:134" s="3" customFormat="1" ht="57" customHeight="1">
      <c r="A10" s="55"/>
      <c r="B10" s="82"/>
      <c r="C10" s="68"/>
      <c r="D10" s="68"/>
      <c r="E10" s="68"/>
      <c r="F10" s="55"/>
      <c r="G10" s="55"/>
      <c r="H10" s="57"/>
      <c r="I10" s="57"/>
      <c r="J10" s="57"/>
      <c r="K10" s="57"/>
      <c r="L10" s="55"/>
      <c r="M10" s="55"/>
      <c r="N10" s="57"/>
      <c r="O10" s="57"/>
      <c r="P10" s="57"/>
      <c r="Q10" s="57"/>
      <c r="R10" s="57"/>
      <c r="S10" s="11" t="s">
        <v>108</v>
      </c>
      <c r="T10" s="57"/>
      <c r="U10" s="57"/>
      <c r="V10" s="55"/>
      <c r="W10" s="55"/>
      <c r="X10" s="57"/>
      <c r="Y10" s="57"/>
      <c r="Z10" s="57"/>
      <c r="AA10" s="57"/>
      <c r="AB10" s="57"/>
      <c r="AC10" s="11" t="s">
        <v>114</v>
      </c>
      <c r="AD10" s="57"/>
      <c r="AE10" s="57"/>
      <c r="AF10" s="57"/>
      <c r="AG10" s="11" t="s">
        <v>98</v>
      </c>
      <c r="AH10" s="57"/>
      <c r="AI10" s="57"/>
      <c r="AJ10" s="57"/>
      <c r="AK10" s="11" t="s">
        <v>114</v>
      </c>
      <c r="AL10" s="57"/>
      <c r="AM10" s="57"/>
      <c r="AN10" s="55"/>
      <c r="AO10" s="55"/>
      <c r="AP10" s="57"/>
      <c r="AQ10" s="57"/>
      <c r="AR10" s="57"/>
      <c r="AS10" s="57"/>
      <c r="AT10" s="55"/>
      <c r="AU10" s="55"/>
      <c r="AV10" s="57"/>
      <c r="AW10" s="57"/>
      <c r="AX10" s="57"/>
      <c r="AY10" s="57"/>
      <c r="AZ10" s="57"/>
      <c r="BA10" s="11" t="s">
        <v>114</v>
      </c>
      <c r="BB10" s="57"/>
      <c r="BC10" s="57"/>
      <c r="BD10" s="68"/>
      <c r="BE10" s="68"/>
      <c r="BF10" s="68"/>
      <c r="BG10" s="57"/>
      <c r="BH10" s="11" t="s">
        <v>108</v>
      </c>
      <c r="BI10" s="57"/>
      <c r="BJ10" s="57"/>
      <c r="BK10" s="57"/>
      <c r="BL10" s="11" t="s">
        <v>108</v>
      </c>
      <c r="BM10" s="57"/>
      <c r="BN10" s="57"/>
      <c r="BO10" s="64" t="s">
        <v>39</v>
      </c>
      <c r="BP10" s="64" t="s">
        <v>40</v>
      </c>
      <c r="BQ10" s="64" t="s">
        <v>41</v>
      </c>
      <c r="BR10" s="64" t="s">
        <v>42</v>
      </c>
      <c r="BS10" s="64" t="s">
        <v>43</v>
      </c>
      <c r="BT10" s="64" t="s">
        <v>44</v>
      </c>
      <c r="BU10" s="64" t="s">
        <v>45</v>
      </c>
      <c r="BV10" s="64" t="s">
        <v>46</v>
      </c>
      <c r="BW10" s="64" t="s">
        <v>47</v>
      </c>
      <c r="BX10" s="64" t="s">
        <v>48</v>
      </c>
      <c r="BY10" s="64" t="s">
        <v>49</v>
      </c>
      <c r="BZ10" s="64" t="s">
        <v>50</v>
      </c>
      <c r="CA10" s="57"/>
      <c r="CB10" s="11" t="s">
        <v>108</v>
      </c>
      <c r="CC10" s="57"/>
      <c r="CD10" s="57"/>
      <c r="CE10" s="54">
        <v>1.5</v>
      </c>
      <c r="CF10" s="54">
        <v>1.6</v>
      </c>
      <c r="CG10" s="54">
        <v>2.9</v>
      </c>
      <c r="CH10" s="91">
        <v>2.1</v>
      </c>
      <c r="CI10" s="54">
        <v>4.3</v>
      </c>
      <c r="CJ10" s="54">
        <v>4.4</v>
      </c>
      <c r="CK10" s="54">
        <v>4.5</v>
      </c>
      <c r="CL10" s="91">
        <v>5.3</v>
      </c>
      <c r="CM10" s="54">
        <v>5.5</v>
      </c>
      <c r="CN10" s="54">
        <v>5.6</v>
      </c>
      <c r="CO10" s="54">
        <v>5.8</v>
      </c>
      <c r="CP10" s="54">
        <v>6.7</v>
      </c>
      <c r="CQ10" s="54">
        <v>11</v>
      </c>
      <c r="CR10" s="54"/>
      <c r="CS10" s="55"/>
      <c r="CT10" s="57"/>
      <c r="CU10" s="57"/>
      <c r="CV10" s="57"/>
      <c r="CW10" s="57"/>
      <c r="CX10" s="57"/>
      <c r="CY10" s="11" t="s">
        <v>108</v>
      </c>
      <c r="CZ10" s="57"/>
      <c r="DA10" s="57"/>
      <c r="DB10" s="57"/>
      <c r="DC10" s="11" t="s">
        <v>108</v>
      </c>
      <c r="DD10" s="57"/>
      <c r="DE10" s="57"/>
      <c r="DF10" s="64" t="s">
        <v>39</v>
      </c>
      <c r="DG10" s="64" t="s">
        <v>40</v>
      </c>
      <c r="DH10" s="64" t="s">
        <v>41</v>
      </c>
      <c r="DI10" s="64" t="s">
        <v>42</v>
      </c>
      <c r="DJ10" s="64" t="s">
        <v>43</v>
      </c>
      <c r="DK10" s="64" t="s">
        <v>44</v>
      </c>
      <c r="DL10" s="64" t="s">
        <v>45</v>
      </c>
      <c r="DM10" s="64" t="s">
        <v>46</v>
      </c>
      <c r="DN10" s="64" t="s">
        <v>47</v>
      </c>
      <c r="DO10" s="64" t="s">
        <v>48</v>
      </c>
      <c r="DP10" s="64" t="s">
        <v>49</v>
      </c>
      <c r="DQ10" s="64" t="s">
        <v>50</v>
      </c>
      <c r="DR10" s="55"/>
      <c r="DS10" s="57"/>
      <c r="DT10" s="57"/>
      <c r="DU10" s="57"/>
      <c r="DV10" s="57"/>
      <c r="DW10" s="57"/>
      <c r="DX10" s="11" t="s">
        <v>98</v>
      </c>
      <c r="DY10" s="57"/>
      <c r="DZ10" s="57"/>
      <c r="EA10" s="57"/>
      <c r="EB10" s="11" t="s">
        <v>133</v>
      </c>
      <c r="EC10" s="57"/>
      <c r="ED10" s="57"/>
    </row>
    <row r="11" spans="1:134" s="3" customFormat="1" ht="57" customHeight="1">
      <c r="A11" s="56"/>
      <c r="B11" s="83"/>
      <c r="C11" s="68"/>
      <c r="D11" s="68"/>
      <c r="E11" s="68"/>
      <c r="F11" s="56"/>
      <c r="G11" s="56"/>
      <c r="H11" s="57"/>
      <c r="I11" s="57"/>
      <c r="J11" s="57"/>
      <c r="K11" s="57"/>
      <c r="L11" s="56"/>
      <c r="M11" s="56"/>
      <c r="N11" s="57"/>
      <c r="O11" s="57"/>
      <c r="P11" s="57"/>
      <c r="Q11" s="57"/>
      <c r="R11" s="57"/>
      <c r="S11" s="11" t="s">
        <v>109</v>
      </c>
      <c r="T11" s="57"/>
      <c r="U11" s="57"/>
      <c r="V11" s="56"/>
      <c r="W11" s="56"/>
      <c r="X11" s="57"/>
      <c r="Y11" s="57"/>
      <c r="Z11" s="57"/>
      <c r="AA11" s="57"/>
      <c r="AB11" s="57"/>
      <c r="AC11" s="11" t="s">
        <v>26</v>
      </c>
      <c r="AD11" s="57"/>
      <c r="AE11" s="57"/>
      <c r="AF11" s="57"/>
      <c r="AG11" s="11" t="s">
        <v>99</v>
      </c>
      <c r="AH11" s="57"/>
      <c r="AI11" s="57"/>
      <c r="AJ11" s="57"/>
      <c r="AK11" s="11" t="s">
        <v>26</v>
      </c>
      <c r="AL11" s="57"/>
      <c r="AM11" s="57"/>
      <c r="AN11" s="56"/>
      <c r="AO11" s="56"/>
      <c r="AP11" s="57"/>
      <c r="AQ11" s="57"/>
      <c r="AR11" s="57"/>
      <c r="AS11" s="57"/>
      <c r="AT11" s="56"/>
      <c r="AU11" s="56"/>
      <c r="AV11" s="57"/>
      <c r="AW11" s="57"/>
      <c r="AX11" s="57"/>
      <c r="AY11" s="57"/>
      <c r="AZ11" s="57"/>
      <c r="BA11" s="11" t="s">
        <v>26</v>
      </c>
      <c r="BB11" s="57"/>
      <c r="BC11" s="57"/>
      <c r="BD11" s="68"/>
      <c r="BE11" s="68"/>
      <c r="BF11" s="68"/>
      <c r="BG11" s="57"/>
      <c r="BH11" s="11" t="s">
        <v>109</v>
      </c>
      <c r="BI11" s="57"/>
      <c r="BJ11" s="57"/>
      <c r="BK11" s="57"/>
      <c r="BL11" s="11" t="s">
        <v>109</v>
      </c>
      <c r="BM11" s="57"/>
      <c r="BN11" s="57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57"/>
      <c r="CB11" s="11" t="s">
        <v>109</v>
      </c>
      <c r="CC11" s="57"/>
      <c r="CD11" s="57"/>
      <c r="CE11" s="56"/>
      <c r="CF11" s="56"/>
      <c r="CG11" s="56"/>
      <c r="CH11" s="92"/>
      <c r="CI11" s="56"/>
      <c r="CJ11" s="56"/>
      <c r="CK11" s="56"/>
      <c r="CL11" s="92"/>
      <c r="CM11" s="56"/>
      <c r="CN11" s="56"/>
      <c r="CO11" s="56"/>
      <c r="CP11" s="56"/>
      <c r="CQ11" s="56"/>
      <c r="CR11" s="56"/>
      <c r="CS11" s="56"/>
      <c r="CT11" s="57"/>
      <c r="CU11" s="57"/>
      <c r="CV11" s="57"/>
      <c r="CW11" s="57"/>
      <c r="CX11" s="57"/>
      <c r="CY11" s="11" t="s">
        <v>109</v>
      </c>
      <c r="CZ11" s="57"/>
      <c r="DA11" s="57"/>
      <c r="DB11" s="57"/>
      <c r="DC11" s="11" t="s">
        <v>109</v>
      </c>
      <c r="DD11" s="57"/>
      <c r="DE11" s="57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56"/>
      <c r="DS11" s="57"/>
      <c r="DT11" s="57"/>
      <c r="DU11" s="57"/>
      <c r="DV11" s="57"/>
      <c r="DW11" s="57"/>
      <c r="DX11" s="11" t="s">
        <v>99</v>
      </c>
      <c r="DY11" s="57"/>
      <c r="DZ11" s="57"/>
      <c r="EA11" s="57"/>
      <c r="EB11" s="11" t="s">
        <v>134</v>
      </c>
      <c r="EC11" s="57"/>
      <c r="ED11" s="57"/>
    </row>
    <row r="12" spans="1:134" s="3" customFormat="1" ht="51" customHeight="1">
      <c r="A12" s="13" t="s">
        <v>3</v>
      </c>
      <c r="B12" s="13">
        <v>1</v>
      </c>
      <c r="C12" s="11">
        <v>195</v>
      </c>
      <c r="D12" s="11">
        <v>196</v>
      </c>
      <c r="E12" s="11">
        <v>197</v>
      </c>
      <c r="F12" s="11">
        <v>198</v>
      </c>
      <c r="G12" s="11">
        <v>199</v>
      </c>
      <c r="H12" s="11">
        <v>200</v>
      </c>
      <c r="I12" s="11">
        <v>201</v>
      </c>
      <c r="J12" s="11">
        <v>202</v>
      </c>
      <c r="K12" s="11">
        <v>203</v>
      </c>
      <c r="L12" s="11">
        <v>204</v>
      </c>
      <c r="M12" s="11">
        <v>205</v>
      </c>
      <c r="N12" s="11">
        <v>206</v>
      </c>
      <c r="O12" s="11">
        <v>207</v>
      </c>
      <c r="P12" s="11">
        <v>208</v>
      </c>
      <c r="Q12" s="11">
        <v>209</v>
      </c>
      <c r="R12" s="11">
        <v>210</v>
      </c>
      <c r="S12" s="11">
        <v>211</v>
      </c>
      <c r="T12" s="11">
        <v>212</v>
      </c>
      <c r="U12" s="11">
        <v>213</v>
      </c>
      <c r="V12" s="11">
        <v>214</v>
      </c>
      <c r="W12" s="11">
        <v>215</v>
      </c>
      <c r="X12" s="11">
        <v>216</v>
      </c>
      <c r="Y12" s="11">
        <v>217</v>
      </c>
      <c r="Z12" s="11">
        <v>218</v>
      </c>
      <c r="AA12" s="11">
        <v>219</v>
      </c>
      <c r="AB12" s="11">
        <v>220</v>
      </c>
      <c r="AC12" s="11">
        <v>221</v>
      </c>
      <c r="AD12" s="11">
        <v>222</v>
      </c>
      <c r="AE12" s="11">
        <v>223</v>
      </c>
      <c r="AF12" s="11">
        <v>224</v>
      </c>
      <c r="AG12" s="11">
        <v>225</v>
      </c>
      <c r="AH12" s="11">
        <v>226</v>
      </c>
      <c r="AI12" s="11">
        <v>227</v>
      </c>
      <c r="AJ12" s="11">
        <v>228</v>
      </c>
      <c r="AK12" s="11">
        <v>229</v>
      </c>
      <c r="AL12" s="11">
        <v>230</v>
      </c>
      <c r="AM12" s="11">
        <v>231</v>
      </c>
      <c r="AN12" s="11">
        <v>232</v>
      </c>
      <c r="AO12" s="11">
        <v>233</v>
      </c>
      <c r="AP12" s="11">
        <v>234</v>
      </c>
      <c r="AQ12" s="11">
        <v>235</v>
      </c>
      <c r="AR12" s="11">
        <v>236</v>
      </c>
      <c r="AS12" s="11">
        <v>237</v>
      </c>
      <c r="AT12" s="11">
        <v>238</v>
      </c>
      <c r="AU12" s="11">
        <v>239</v>
      </c>
      <c r="AV12" s="11">
        <v>240</v>
      </c>
      <c r="AW12" s="11">
        <v>241</v>
      </c>
      <c r="AX12" s="11">
        <v>242</v>
      </c>
      <c r="AY12" s="11">
        <v>243</v>
      </c>
      <c r="AZ12" s="11">
        <v>244</v>
      </c>
      <c r="BA12" s="11">
        <v>245</v>
      </c>
      <c r="BB12" s="11">
        <v>246</v>
      </c>
      <c r="BC12" s="11">
        <v>247</v>
      </c>
      <c r="BD12" s="11">
        <v>248</v>
      </c>
      <c r="BE12" s="11">
        <v>249</v>
      </c>
      <c r="BF12" s="11">
        <v>250</v>
      </c>
      <c r="BG12" s="11">
        <v>251</v>
      </c>
      <c r="BH12" s="11">
        <v>252</v>
      </c>
      <c r="BI12" s="11">
        <v>253</v>
      </c>
      <c r="BJ12" s="11">
        <v>254</v>
      </c>
      <c r="BK12" s="11">
        <v>255</v>
      </c>
      <c r="BL12" s="11">
        <v>256</v>
      </c>
      <c r="BM12" s="11">
        <v>257</v>
      </c>
      <c r="BN12" s="11">
        <v>258</v>
      </c>
      <c r="BO12" s="11">
        <v>259</v>
      </c>
      <c r="BP12" s="11">
        <v>260</v>
      </c>
      <c r="BQ12" s="11">
        <v>261</v>
      </c>
      <c r="BR12" s="11">
        <v>262</v>
      </c>
      <c r="BS12" s="11">
        <v>263</v>
      </c>
      <c r="BT12" s="11">
        <v>264</v>
      </c>
      <c r="BU12" s="11">
        <v>265</v>
      </c>
      <c r="BV12" s="11">
        <v>266</v>
      </c>
      <c r="BW12" s="11">
        <v>267</v>
      </c>
      <c r="BX12" s="11">
        <v>268</v>
      </c>
      <c r="BY12" s="11">
        <v>269</v>
      </c>
      <c r="BZ12" s="11">
        <v>270</v>
      </c>
      <c r="CA12" s="11">
        <v>271</v>
      </c>
      <c r="CB12" s="11">
        <v>272</v>
      </c>
      <c r="CC12" s="11">
        <v>273</v>
      </c>
      <c r="CD12" s="11">
        <v>274</v>
      </c>
      <c r="CE12" s="11">
        <v>275</v>
      </c>
      <c r="CF12" s="11">
        <v>276</v>
      </c>
      <c r="CG12" s="11">
        <v>277</v>
      </c>
      <c r="CH12" s="11">
        <v>278</v>
      </c>
      <c r="CI12" s="11">
        <v>279</v>
      </c>
      <c r="CJ12" s="11">
        <v>280</v>
      </c>
      <c r="CK12" s="11">
        <v>281</v>
      </c>
      <c r="CL12" s="11">
        <v>282</v>
      </c>
      <c r="CM12" s="11">
        <v>283</v>
      </c>
      <c r="CN12" s="11">
        <v>284</v>
      </c>
      <c r="CO12" s="11">
        <v>285</v>
      </c>
      <c r="CP12" s="11">
        <v>286</v>
      </c>
      <c r="CQ12" s="11">
        <v>287</v>
      </c>
      <c r="CR12" s="11">
        <v>288</v>
      </c>
      <c r="CS12" s="11">
        <v>289</v>
      </c>
      <c r="CT12" s="11">
        <v>290</v>
      </c>
      <c r="CU12" s="11">
        <v>291</v>
      </c>
      <c r="CV12" s="11">
        <v>292</v>
      </c>
      <c r="CW12" s="11">
        <v>293</v>
      </c>
      <c r="CX12" s="11">
        <v>294</v>
      </c>
      <c r="CY12" s="11">
        <v>295</v>
      </c>
      <c r="CZ12" s="11">
        <v>296</v>
      </c>
      <c r="DA12" s="11">
        <v>297</v>
      </c>
      <c r="DB12" s="11">
        <v>298</v>
      </c>
      <c r="DC12" s="11">
        <v>299</v>
      </c>
      <c r="DD12" s="11">
        <v>300</v>
      </c>
      <c r="DE12" s="11">
        <v>301</v>
      </c>
      <c r="DF12" s="11">
        <v>302</v>
      </c>
      <c r="DG12" s="11">
        <v>303</v>
      </c>
      <c r="DH12" s="11">
        <v>304</v>
      </c>
      <c r="DI12" s="11">
        <v>305</v>
      </c>
      <c r="DJ12" s="11">
        <v>306</v>
      </c>
      <c r="DK12" s="11">
        <v>307</v>
      </c>
      <c r="DL12" s="11">
        <v>308</v>
      </c>
      <c r="DM12" s="11">
        <v>309</v>
      </c>
      <c r="DN12" s="11">
        <v>310</v>
      </c>
      <c r="DO12" s="11">
        <v>311</v>
      </c>
      <c r="DP12" s="11">
        <v>312</v>
      </c>
      <c r="DQ12" s="11">
        <v>313</v>
      </c>
      <c r="DR12" s="11">
        <v>314</v>
      </c>
      <c r="DS12" s="11">
        <v>315</v>
      </c>
      <c r="DT12" s="11">
        <v>316</v>
      </c>
      <c r="DU12" s="11">
        <v>317</v>
      </c>
      <c r="DV12" s="11">
        <v>318</v>
      </c>
      <c r="DW12" s="11">
        <v>319</v>
      </c>
      <c r="DX12" s="11">
        <v>320</v>
      </c>
      <c r="DY12" s="11">
        <v>321</v>
      </c>
      <c r="DZ12" s="11">
        <v>322</v>
      </c>
      <c r="EA12" s="11">
        <v>323</v>
      </c>
      <c r="EB12" s="11">
        <v>324</v>
      </c>
      <c r="EC12" s="11">
        <v>325</v>
      </c>
      <c r="ED12" s="11">
        <v>326</v>
      </c>
    </row>
    <row r="13" spans="1:134" s="22" customFormat="1" ht="42" customHeight="1">
      <c r="A13" s="79" t="s">
        <v>193</v>
      </c>
      <c r="B13" s="80"/>
      <c r="C13" s="42">
        <f aca="true" t="shared" si="0" ref="C13:C19">K13+Q13+U13+AA13+AE13+AI13+AM13+AS13+AY13+BC13</f>
        <v>6.529910480434048</v>
      </c>
      <c r="D13" s="16">
        <v>2</v>
      </c>
      <c r="E13" s="16">
        <f aca="true" t="shared" si="1" ref="E13:E19">C13*D13</f>
        <v>13.059820960868096</v>
      </c>
      <c r="F13" s="15">
        <v>0</v>
      </c>
      <c r="G13" s="15">
        <v>2682.6</v>
      </c>
      <c r="H13" s="15">
        <v>0</v>
      </c>
      <c r="I13" s="20">
        <v>0</v>
      </c>
      <c r="J13" s="18">
        <v>1.25</v>
      </c>
      <c r="K13" s="15">
        <f>I13*J13</f>
        <v>0</v>
      </c>
      <c r="L13" s="43">
        <v>2748</v>
      </c>
      <c r="M13" s="43">
        <v>13542.2</v>
      </c>
      <c r="N13" s="38">
        <f>L13/M13</f>
        <v>0.20292123879428747</v>
      </c>
      <c r="O13" s="19">
        <f aca="true" t="shared" si="2" ref="O13:O19">(N13-0.0966)/(0.3474-0.0966)</f>
        <v>0.4239283843472388</v>
      </c>
      <c r="P13" s="18">
        <v>1.25</v>
      </c>
      <c r="Q13" s="17">
        <f>O13*P13</f>
        <v>0.5299104804340484</v>
      </c>
      <c r="R13" s="11" t="s">
        <v>136</v>
      </c>
      <c r="S13" s="15">
        <v>1</v>
      </c>
      <c r="T13" s="18">
        <v>1.25</v>
      </c>
      <c r="U13" s="15">
        <f>S13*T13</f>
        <v>1.25</v>
      </c>
      <c r="V13" s="15">
        <v>0</v>
      </c>
      <c r="W13" s="15">
        <v>177.2</v>
      </c>
      <c r="X13" s="15">
        <v>0</v>
      </c>
      <c r="Y13" s="15">
        <v>0</v>
      </c>
      <c r="Z13" s="18">
        <v>1.6</v>
      </c>
      <c r="AA13" s="15">
        <f>Y13*Z13</f>
        <v>0</v>
      </c>
      <c r="AB13" s="15" t="s">
        <v>232</v>
      </c>
      <c r="AC13" s="15">
        <v>1</v>
      </c>
      <c r="AD13" s="18">
        <v>1</v>
      </c>
      <c r="AE13" s="15">
        <f>AC13*AD13</f>
        <v>1</v>
      </c>
      <c r="AF13" s="15" t="s">
        <v>135</v>
      </c>
      <c r="AG13" s="15">
        <v>1</v>
      </c>
      <c r="AH13" s="18">
        <v>1.25</v>
      </c>
      <c r="AI13" s="15">
        <f>AG13*AH13</f>
        <v>1.25</v>
      </c>
      <c r="AJ13" s="15" t="s">
        <v>137</v>
      </c>
      <c r="AK13" s="15">
        <v>1</v>
      </c>
      <c r="AL13" s="18">
        <v>1.25</v>
      </c>
      <c r="AM13" s="15">
        <f>AK13*AL13</f>
        <v>1.25</v>
      </c>
      <c r="AN13" s="15">
        <v>0</v>
      </c>
      <c r="AO13" s="15">
        <v>0</v>
      </c>
      <c r="AP13" s="15">
        <v>0</v>
      </c>
      <c r="AQ13" s="15">
        <v>0</v>
      </c>
      <c r="AR13" s="18">
        <v>0.85</v>
      </c>
      <c r="AS13" s="15">
        <f>AQ13*AR13</f>
        <v>0</v>
      </c>
      <c r="AT13" s="15">
        <v>0</v>
      </c>
      <c r="AU13" s="15">
        <v>0</v>
      </c>
      <c r="AV13" s="15">
        <v>0</v>
      </c>
      <c r="AW13" s="15">
        <v>0</v>
      </c>
      <c r="AX13" s="18">
        <v>1.25</v>
      </c>
      <c r="AY13" s="15">
        <f>AW13*AX13</f>
        <v>0</v>
      </c>
      <c r="AZ13" s="15" t="s">
        <v>137</v>
      </c>
      <c r="BA13" s="15">
        <v>1</v>
      </c>
      <c r="BB13" s="18">
        <v>1.25</v>
      </c>
      <c r="BC13" s="15">
        <v>1.25</v>
      </c>
      <c r="BD13" s="16">
        <f aca="true" t="shared" si="3" ref="BD13:BD19">BJ13+BN13+CD13+CW13+DA13+DE13+DV13+DZ13+ED13</f>
        <v>10.46</v>
      </c>
      <c r="BE13" s="16">
        <v>0.75</v>
      </c>
      <c r="BF13" s="16">
        <f aca="true" t="shared" si="4" ref="BF13:BF19">BD13*BE13</f>
        <v>7.845000000000001</v>
      </c>
      <c r="BG13" s="15" t="s">
        <v>136</v>
      </c>
      <c r="BH13" s="15">
        <v>1</v>
      </c>
      <c r="BI13" s="18">
        <v>1.5</v>
      </c>
      <c r="BJ13" s="15">
        <f>BH13*BI13</f>
        <v>1.5</v>
      </c>
      <c r="BK13" s="15" t="s">
        <v>136</v>
      </c>
      <c r="BL13" s="15">
        <v>1</v>
      </c>
      <c r="BM13" s="18">
        <v>1.4</v>
      </c>
      <c r="BN13" s="15">
        <f>BL13*BM13</f>
        <v>1.4</v>
      </c>
      <c r="BO13" s="15" t="s">
        <v>138</v>
      </c>
      <c r="BP13" s="15" t="s">
        <v>138</v>
      </c>
      <c r="BQ13" s="15" t="s">
        <v>138</v>
      </c>
      <c r="BR13" s="15" t="s">
        <v>138</v>
      </c>
      <c r="BS13" s="15" t="s">
        <v>138</v>
      </c>
      <c r="BT13" s="15" t="s">
        <v>138</v>
      </c>
      <c r="BU13" s="15" t="s">
        <v>138</v>
      </c>
      <c r="BV13" s="15" t="s">
        <v>138</v>
      </c>
      <c r="BW13" s="15" t="s">
        <v>138</v>
      </c>
      <c r="BX13" s="15" t="s">
        <v>138</v>
      </c>
      <c r="BY13" s="15" t="s">
        <v>138</v>
      </c>
      <c r="BZ13" s="15" t="s">
        <v>138</v>
      </c>
      <c r="CA13" s="15" t="s">
        <v>136</v>
      </c>
      <c r="CB13" s="14">
        <v>1</v>
      </c>
      <c r="CC13" s="18">
        <v>1.5</v>
      </c>
      <c r="CD13" s="14">
        <f>CB13*CC13</f>
        <v>1.5</v>
      </c>
      <c r="CE13" s="15" t="s">
        <v>140</v>
      </c>
      <c r="CF13" s="4">
        <v>1</v>
      </c>
      <c r="CG13" s="15">
        <v>0</v>
      </c>
      <c r="CH13" s="15">
        <v>1</v>
      </c>
      <c r="CI13" s="15">
        <v>1</v>
      </c>
      <c r="CJ13" s="15">
        <v>1</v>
      </c>
      <c r="CK13" s="15">
        <v>1</v>
      </c>
      <c r="CL13" s="15">
        <v>1</v>
      </c>
      <c r="CM13" s="15">
        <v>1</v>
      </c>
      <c r="CN13" s="15">
        <v>1</v>
      </c>
      <c r="CO13" s="15">
        <v>1</v>
      </c>
      <c r="CP13" s="15">
        <v>1</v>
      </c>
      <c r="CQ13" s="15" t="s">
        <v>140</v>
      </c>
      <c r="CR13" s="15"/>
      <c r="CS13" s="15">
        <v>10</v>
      </c>
      <c r="CT13" s="17">
        <f>CS13/11</f>
        <v>0.9090909090909091</v>
      </c>
      <c r="CU13" s="17">
        <v>0.9</v>
      </c>
      <c r="CV13" s="18">
        <v>1.4</v>
      </c>
      <c r="CW13" s="14">
        <f>CU13*CV13</f>
        <v>1.26</v>
      </c>
      <c r="CX13" s="15" t="s">
        <v>136</v>
      </c>
      <c r="CY13" s="15">
        <v>1</v>
      </c>
      <c r="CZ13" s="18">
        <v>1.4</v>
      </c>
      <c r="DA13" s="15">
        <f>CY13*CZ13</f>
        <v>1.4</v>
      </c>
      <c r="DB13" s="15" t="s">
        <v>136</v>
      </c>
      <c r="DC13" s="15">
        <v>1</v>
      </c>
      <c r="DD13" s="18">
        <v>1</v>
      </c>
      <c r="DE13" s="15">
        <f>DC13*DD13</f>
        <v>1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  <c r="DT13" s="20">
        <f>(DS13-$DS$13)/(1-$DS$13)</f>
        <v>0</v>
      </c>
      <c r="DU13" s="18">
        <v>1.4</v>
      </c>
      <c r="DV13" s="14">
        <f>DT13*DU13</f>
        <v>0</v>
      </c>
      <c r="DW13" s="15" t="s">
        <v>135</v>
      </c>
      <c r="DX13" s="15">
        <v>1</v>
      </c>
      <c r="DY13" s="18">
        <v>1.4</v>
      </c>
      <c r="DZ13" s="15">
        <f>DX13*DY13</f>
        <v>1.4</v>
      </c>
      <c r="EA13" s="15" t="s">
        <v>231</v>
      </c>
      <c r="EB13" s="15">
        <v>1</v>
      </c>
      <c r="EC13" s="18">
        <v>1</v>
      </c>
      <c r="ED13" s="15">
        <f>EB13*EC13</f>
        <v>1</v>
      </c>
    </row>
    <row r="14" spans="1:134" s="22" customFormat="1" ht="42" customHeight="1">
      <c r="A14" s="79" t="s">
        <v>194</v>
      </c>
      <c r="B14" s="80"/>
      <c r="C14" s="42">
        <f t="shared" si="0"/>
        <v>5.999841944970589</v>
      </c>
      <c r="D14" s="16">
        <v>2</v>
      </c>
      <c r="E14" s="16">
        <f t="shared" si="1"/>
        <v>11.999683889941178</v>
      </c>
      <c r="F14" s="15">
        <v>0</v>
      </c>
      <c r="G14" s="15">
        <v>7979.8</v>
      </c>
      <c r="H14" s="15">
        <v>0</v>
      </c>
      <c r="I14" s="20">
        <v>0</v>
      </c>
      <c r="J14" s="18">
        <f aca="true" t="shared" si="5" ref="J14:J19">J13</f>
        <v>1.25</v>
      </c>
      <c r="K14" s="15">
        <f aca="true" t="shared" si="6" ref="K14:K19">I14*J14</f>
        <v>0</v>
      </c>
      <c r="L14" s="44">
        <v>1045.4</v>
      </c>
      <c r="M14" s="44">
        <v>10825.5</v>
      </c>
      <c r="N14" s="38">
        <f aca="true" t="shared" si="7" ref="N14:N20">L14/M14</f>
        <v>0.09656828783889891</v>
      </c>
      <c r="O14" s="19">
        <f t="shared" si="2"/>
        <v>-0.0001264440235290829</v>
      </c>
      <c r="P14" s="18">
        <f aca="true" t="shared" si="8" ref="P14:P19">P13</f>
        <v>1.25</v>
      </c>
      <c r="Q14" s="17">
        <f aca="true" t="shared" si="9" ref="Q14:Q19">O14*P14</f>
        <v>-0.0001580550294113536</v>
      </c>
      <c r="R14" s="11" t="s">
        <v>136</v>
      </c>
      <c r="S14" s="15">
        <v>1</v>
      </c>
      <c r="T14" s="18">
        <f aca="true" t="shared" si="10" ref="T14:T19">T13</f>
        <v>1.25</v>
      </c>
      <c r="U14" s="15">
        <f aca="true" t="shared" si="11" ref="U14:U19">S14*T14</f>
        <v>1.25</v>
      </c>
      <c r="V14" s="15">
        <v>0</v>
      </c>
      <c r="W14" s="15">
        <v>174.5</v>
      </c>
      <c r="X14" s="15">
        <v>0</v>
      </c>
      <c r="Y14" s="15">
        <v>0</v>
      </c>
      <c r="Z14" s="18">
        <f aca="true" t="shared" si="12" ref="Z14:Z19">Z13</f>
        <v>1.6</v>
      </c>
      <c r="AA14" s="15">
        <f aca="true" t="shared" si="13" ref="AA14:AA19">Y14*Z14</f>
        <v>0</v>
      </c>
      <c r="AB14" s="15" t="s">
        <v>232</v>
      </c>
      <c r="AC14" s="15">
        <v>1</v>
      </c>
      <c r="AD14" s="18">
        <f aca="true" t="shared" si="14" ref="AD14:AD19">AD13</f>
        <v>1</v>
      </c>
      <c r="AE14" s="15">
        <f aca="true" t="shared" si="15" ref="AE14:AE19">AC14*AD14</f>
        <v>1</v>
      </c>
      <c r="AF14" s="15" t="s">
        <v>135</v>
      </c>
      <c r="AG14" s="15">
        <v>1</v>
      </c>
      <c r="AH14" s="18">
        <f aca="true" t="shared" si="16" ref="AH14:AH19">AH13</f>
        <v>1.25</v>
      </c>
      <c r="AI14" s="15">
        <f aca="true" t="shared" si="17" ref="AI14:AI19">AG14*AH14</f>
        <v>1.25</v>
      </c>
      <c r="AJ14" s="15" t="s">
        <v>137</v>
      </c>
      <c r="AK14" s="15">
        <v>1</v>
      </c>
      <c r="AL14" s="18">
        <f aca="true" t="shared" si="18" ref="AL14:AL19">AL13</f>
        <v>1.25</v>
      </c>
      <c r="AM14" s="15">
        <f aca="true" t="shared" si="19" ref="AM14:AM19">AK14*AL14</f>
        <v>1.25</v>
      </c>
      <c r="AN14" s="15">
        <v>0</v>
      </c>
      <c r="AO14" s="15">
        <v>0</v>
      </c>
      <c r="AP14" s="15">
        <v>0</v>
      </c>
      <c r="AQ14" s="15">
        <v>0</v>
      </c>
      <c r="AR14" s="18">
        <f aca="true" t="shared" si="20" ref="AR14:AR19">AR13</f>
        <v>0.85</v>
      </c>
      <c r="AS14" s="15">
        <f aca="true" t="shared" si="21" ref="AS14:AS19">AQ14*AR14</f>
        <v>0</v>
      </c>
      <c r="AT14" s="15">
        <v>0</v>
      </c>
      <c r="AU14" s="15">
        <v>0</v>
      </c>
      <c r="AV14" s="15">
        <v>0</v>
      </c>
      <c r="AW14" s="15">
        <v>0</v>
      </c>
      <c r="AX14" s="18">
        <f aca="true" t="shared" si="22" ref="AX14:AX19">AX13</f>
        <v>1.25</v>
      </c>
      <c r="AY14" s="15">
        <f aca="true" t="shared" si="23" ref="AY14:AY19">AW14*AX14</f>
        <v>0</v>
      </c>
      <c r="AZ14" s="15" t="s">
        <v>137</v>
      </c>
      <c r="BA14" s="15">
        <v>1</v>
      </c>
      <c r="BB14" s="18">
        <f aca="true" t="shared" si="24" ref="BB14:BB19">BB13</f>
        <v>1.25</v>
      </c>
      <c r="BC14" s="15">
        <v>1.25</v>
      </c>
      <c r="BD14" s="16">
        <f t="shared" si="3"/>
        <v>10.46</v>
      </c>
      <c r="BE14" s="16">
        <v>0.75</v>
      </c>
      <c r="BF14" s="16">
        <f t="shared" si="4"/>
        <v>7.845000000000001</v>
      </c>
      <c r="BG14" s="15" t="s">
        <v>136</v>
      </c>
      <c r="BH14" s="15">
        <v>1</v>
      </c>
      <c r="BI14" s="18">
        <f aca="true" t="shared" si="25" ref="BI14:BI19">BI13</f>
        <v>1.5</v>
      </c>
      <c r="BJ14" s="15">
        <f aca="true" t="shared" si="26" ref="BJ14:BJ19">BH14*BI14</f>
        <v>1.5</v>
      </c>
      <c r="BK14" s="15" t="s">
        <v>136</v>
      </c>
      <c r="BL14" s="11">
        <v>1</v>
      </c>
      <c r="BM14" s="18">
        <f aca="true" t="shared" si="27" ref="BM14:BM19">BM13</f>
        <v>1.4</v>
      </c>
      <c r="BN14" s="15">
        <f aca="true" t="shared" si="28" ref="BN14:BN19">BL14*BM14</f>
        <v>1.4</v>
      </c>
      <c r="BO14" s="15" t="s">
        <v>138</v>
      </c>
      <c r="BP14" s="15" t="s">
        <v>138</v>
      </c>
      <c r="BQ14" s="15" t="s">
        <v>138</v>
      </c>
      <c r="BR14" s="15" t="s">
        <v>138</v>
      </c>
      <c r="BS14" s="15" t="s">
        <v>138</v>
      </c>
      <c r="BT14" s="15" t="s">
        <v>138</v>
      </c>
      <c r="BU14" s="15" t="s">
        <v>138</v>
      </c>
      <c r="BV14" s="15" t="s">
        <v>138</v>
      </c>
      <c r="BW14" s="15" t="s">
        <v>138</v>
      </c>
      <c r="BX14" s="15" t="s">
        <v>138</v>
      </c>
      <c r="BY14" s="15" t="s">
        <v>138</v>
      </c>
      <c r="BZ14" s="15" t="s">
        <v>138</v>
      </c>
      <c r="CA14" s="15" t="s">
        <v>136</v>
      </c>
      <c r="CB14" s="14">
        <v>1</v>
      </c>
      <c r="CC14" s="18">
        <f aca="true" t="shared" si="29" ref="CC14:CC19">CC13</f>
        <v>1.5</v>
      </c>
      <c r="CD14" s="14">
        <f aca="true" t="shared" si="30" ref="CD14:CD19">CB14*CC14</f>
        <v>1.5</v>
      </c>
      <c r="CE14" s="15" t="s">
        <v>140</v>
      </c>
      <c r="CF14" s="15">
        <v>1</v>
      </c>
      <c r="CG14" s="15">
        <v>0</v>
      </c>
      <c r="CH14" s="15">
        <v>1</v>
      </c>
      <c r="CI14" s="15">
        <v>1</v>
      </c>
      <c r="CJ14" s="15">
        <v>1</v>
      </c>
      <c r="CK14" s="15">
        <v>1</v>
      </c>
      <c r="CL14" s="15">
        <v>1</v>
      </c>
      <c r="CM14" s="15">
        <v>1</v>
      </c>
      <c r="CN14" s="15">
        <v>1</v>
      </c>
      <c r="CO14" s="15">
        <v>1</v>
      </c>
      <c r="CP14" s="15">
        <v>1</v>
      </c>
      <c r="CQ14" s="15" t="s">
        <v>140</v>
      </c>
      <c r="CR14" s="15"/>
      <c r="CS14" s="11">
        <v>10</v>
      </c>
      <c r="CT14" s="17">
        <f aca="true" t="shared" si="31" ref="CT14:CT19">CS14/11</f>
        <v>0.9090909090909091</v>
      </c>
      <c r="CU14" s="17">
        <v>0.9</v>
      </c>
      <c r="CV14" s="18">
        <f aca="true" t="shared" si="32" ref="CV14:CV19">CV13</f>
        <v>1.4</v>
      </c>
      <c r="CW14" s="14">
        <f aca="true" t="shared" si="33" ref="CW14:CW19">CU14*CV14</f>
        <v>1.26</v>
      </c>
      <c r="CX14" s="15" t="s">
        <v>136</v>
      </c>
      <c r="CY14" s="15">
        <v>1</v>
      </c>
      <c r="CZ14" s="18">
        <f aca="true" t="shared" si="34" ref="CZ14:CZ19">CZ13</f>
        <v>1.4</v>
      </c>
      <c r="DA14" s="15">
        <f aca="true" t="shared" si="35" ref="DA14:DA19">CY14*CZ14</f>
        <v>1.4</v>
      </c>
      <c r="DB14" s="15" t="s">
        <v>136</v>
      </c>
      <c r="DC14" s="15">
        <v>1</v>
      </c>
      <c r="DD14" s="18">
        <f aca="true" t="shared" si="36" ref="DD14:DD19">DD13</f>
        <v>1</v>
      </c>
      <c r="DE14" s="15">
        <f aca="true" t="shared" si="37" ref="DE14:DE19">DC14*DD14</f>
        <v>1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f aca="true" t="shared" si="38" ref="DS14:DS19">DR14/6</f>
        <v>0</v>
      </c>
      <c r="DT14" s="20">
        <f aca="true" t="shared" si="39" ref="DT14:DT19">(DS14-$DS$13)/(1-$DS$13)</f>
        <v>0</v>
      </c>
      <c r="DU14" s="18">
        <v>1.4</v>
      </c>
      <c r="DV14" s="14">
        <f aca="true" t="shared" si="40" ref="DV14:DV19">DT14*DU14</f>
        <v>0</v>
      </c>
      <c r="DW14" s="15" t="s">
        <v>135</v>
      </c>
      <c r="DX14" s="15">
        <v>1</v>
      </c>
      <c r="DY14" s="18">
        <f aca="true" t="shared" si="41" ref="DY14:DY19">DY13</f>
        <v>1.4</v>
      </c>
      <c r="DZ14" s="15">
        <f aca="true" t="shared" si="42" ref="DZ14:DZ19">DX14*DY14</f>
        <v>1.4</v>
      </c>
      <c r="EA14" s="15" t="s">
        <v>231</v>
      </c>
      <c r="EB14" s="15">
        <v>1</v>
      </c>
      <c r="EC14" s="18">
        <f aca="true" t="shared" si="43" ref="EC14:EC19">EC13</f>
        <v>1</v>
      </c>
      <c r="ED14" s="15">
        <f aca="true" t="shared" si="44" ref="ED14:ED19">EB14*EC14</f>
        <v>1</v>
      </c>
    </row>
    <row r="15" spans="1:134" s="22" customFormat="1" ht="42" customHeight="1">
      <c r="A15" s="79" t="s">
        <v>195</v>
      </c>
      <c r="B15" s="80"/>
      <c r="C15" s="42">
        <f t="shared" si="0"/>
        <v>6.575802344507132</v>
      </c>
      <c r="D15" s="16">
        <v>2</v>
      </c>
      <c r="E15" s="16">
        <f t="shared" si="1"/>
        <v>13.151604689014263</v>
      </c>
      <c r="F15" s="15">
        <v>0</v>
      </c>
      <c r="G15" s="15">
        <v>6123.7</v>
      </c>
      <c r="H15" s="15">
        <v>0</v>
      </c>
      <c r="I15" s="20">
        <v>0</v>
      </c>
      <c r="J15" s="18">
        <f t="shared" si="5"/>
        <v>1.25</v>
      </c>
      <c r="K15" s="15">
        <f t="shared" si="6"/>
        <v>0</v>
      </c>
      <c r="L15" s="45">
        <v>6039.1</v>
      </c>
      <c r="M15" s="45">
        <v>28469</v>
      </c>
      <c r="N15" s="38">
        <f t="shared" si="7"/>
        <v>0.21212898240191086</v>
      </c>
      <c r="O15" s="19">
        <f t="shared" si="2"/>
        <v>0.46064187560570524</v>
      </c>
      <c r="P15" s="18">
        <f t="shared" si="8"/>
        <v>1.25</v>
      </c>
      <c r="Q15" s="17">
        <f t="shared" si="9"/>
        <v>0.5758023445071315</v>
      </c>
      <c r="R15" s="39" t="s">
        <v>136</v>
      </c>
      <c r="S15" s="11">
        <v>1</v>
      </c>
      <c r="T15" s="18">
        <f t="shared" si="10"/>
        <v>1.25</v>
      </c>
      <c r="U15" s="15">
        <f t="shared" si="11"/>
        <v>1.25</v>
      </c>
      <c r="V15" s="15">
        <v>0</v>
      </c>
      <c r="W15" s="15">
        <v>177.2</v>
      </c>
      <c r="X15" s="15">
        <v>0</v>
      </c>
      <c r="Y15" s="15">
        <v>0</v>
      </c>
      <c r="Z15" s="18">
        <f t="shared" si="12"/>
        <v>1.6</v>
      </c>
      <c r="AA15" s="15">
        <f t="shared" si="13"/>
        <v>0</v>
      </c>
      <c r="AB15" s="15" t="s">
        <v>232</v>
      </c>
      <c r="AC15" s="15">
        <v>1</v>
      </c>
      <c r="AD15" s="18">
        <f t="shared" si="14"/>
        <v>1</v>
      </c>
      <c r="AE15" s="15">
        <f t="shared" si="15"/>
        <v>1</v>
      </c>
      <c r="AF15" s="23" t="s">
        <v>135</v>
      </c>
      <c r="AG15" s="15">
        <v>1</v>
      </c>
      <c r="AH15" s="18">
        <f t="shared" si="16"/>
        <v>1.25</v>
      </c>
      <c r="AI15" s="15">
        <f t="shared" si="17"/>
        <v>1.25</v>
      </c>
      <c r="AJ15" s="23" t="s">
        <v>137</v>
      </c>
      <c r="AK15" s="15">
        <v>1</v>
      </c>
      <c r="AL15" s="18">
        <f t="shared" si="18"/>
        <v>1.25</v>
      </c>
      <c r="AM15" s="15">
        <f t="shared" si="19"/>
        <v>1.25</v>
      </c>
      <c r="AN15" s="15">
        <v>0</v>
      </c>
      <c r="AO15" s="15">
        <v>0</v>
      </c>
      <c r="AP15" s="15">
        <v>0</v>
      </c>
      <c r="AQ15" s="15">
        <v>0</v>
      </c>
      <c r="AR15" s="18">
        <f t="shared" si="20"/>
        <v>0.85</v>
      </c>
      <c r="AS15" s="15">
        <f t="shared" si="21"/>
        <v>0</v>
      </c>
      <c r="AT15" s="15">
        <v>58.4</v>
      </c>
      <c r="AU15" s="15">
        <v>0</v>
      </c>
      <c r="AV15" s="15">
        <v>0</v>
      </c>
      <c r="AW15" s="15">
        <v>0</v>
      </c>
      <c r="AX15" s="18">
        <f t="shared" si="22"/>
        <v>1.25</v>
      </c>
      <c r="AY15" s="15">
        <f t="shared" si="23"/>
        <v>0</v>
      </c>
      <c r="AZ15" s="23" t="s">
        <v>137</v>
      </c>
      <c r="BA15" s="15">
        <v>1</v>
      </c>
      <c r="BB15" s="18">
        <f t="shared" si="24"/>
        <v>1.25</v>
      </c>
      <c r="BC15" s="15">
        <v>1.25</v>
      </c>
      <c r="BD15" s="16">
        <f t="shared" si="3"/>
        <v>10.46</v>
      </c>
      <c r="BE15" s="16">
        <v>0.75</v>
      </c>
      <c r="BF15" s="16">
        <f t="shared" si="4"/>
        <v>7.845000000000001</v>
      </c>
      <c r="BG15" s="15" t="s">
        <v>136</v>
      </c>
      <c r="BH15" s="15">
        <v>1</v>
      </c>
      <c r="BI15" s="18">
        <f t="shared" si="25"/>
        <v>1.5</v>
      </c>
      <c r="BJ15" s="15">
        <f t="shared" si="26"/>
        <v>1.5</v>
      </c>
      <c r="BK15" s="15" t="s">
        <v>136</v>
      </c>
      <c r="BL15" s="15">
        <v>1</v>
      </c>
      <c r="BM15" s="18">
        <f t="shared" si="27"/>
        <v>1.4</v>
      </c>
      <c r="BN15" s="15">
        <f t="shared" si="28"/>
        <v>1.4</v>
      </c>
      <c r="BO15" s="15" t="s">
        <v>138</v>
      </c>
      <c r="BP15" s="15" t="s">
        <v>138</v>
      </c>
      <c r="BQ15" s="15" t="s">
        <v>138</v>
      </c>
      <c r="BR15" s="15" t="s">
        <v>138</v>
      </c>
      <c r="BS15" s="15" t="s">
        <v>138</v>
      </c>
      <c r="BT15" s="15" t="s">
        <v>138</v>
      </c>
      <c r="BU15" s="15" t="s">
        <v>138</v>
      </c>
      <c r="BV15" s="15" t="s">
        <v>138</v>
      </c>
      <c r="BW15" s="15" t="s">
        <v>138</v>
      </c>
      <c r="BX15" s="15" t="s">
        <v>138</v>
      </c>
      <c r="BY15" s="15" t="s">
        <v>138</v>
      </c>
      <c r="BZ15" s="15" t="s">
        <v>138</v>
      </c>
      <c r="CA15" s="15" t="s">
        <v>136</v>
      </c>
      <c r="CB15" s="14">
        <v>1</v>
      </c>
      <c r="CC15" s="18">
        <f t="shared" si="29"/>
        <v>1.5</v>
      </c>
      <c r="CD15" s="14">
        <f t="shared" si="30"/>
        <v>1.5</v>
      </c>
      <c r="CE15" s="15" t="s">
        <v>140</v>
      </c>
      <c r="CF15" s="15">
        <v>1</v>
      </c>
      <c r="CG15" s="15">
        <v>0</v>
      </c>
      <c r="CH15" s="15">
        <v>1</v>
      </c>
      <c r="CI15" s="15">
        <v>1</v>
      </c>
      <c r="CJ15" s="15">
        <v>1</v>
      </c>
      <c r="CK15" s="15">
        <v>1</v>
      </c>
      <c r="CL15" s="15">
        <v>1</v>
      </c>
      <c r="CM15" s="15">
        <v>1</v>
      </c>
      <c r="CN15" s="15">
        <v>1</v>
      </c>
      <c r="CO15" s="15">
        <v>1</v>
      </c>
      <c r="CP15" s="15">
        <v>1</v>
      </c>
      <c r="CQ15" s="15" t="s">
        <v>140</v>
      </c>
      <c r="CR15" s="15"/>
      <c r="CS15" s="11">
        <v>10</v>
      </c>
      <c r="CT15" s="17">
        <f t="shared" si="31"/>
        <v>0.9090909090909091</v>
      </c>
      <c r="CU15" s="17">
        <v>0.9</v>
      </c>
      <c r="CV15" s="18">
        <f t="shared" si="32"/>
        <v>1.4</v>
      </c>
      <c r="CW15" s="14">
        <f t="shared" si="33"/>
        <v>1.26</v>
      </c>
      <c r="CX15" s="15" t="s">
        <v>136</v>
      </c>
      <c r="CY15" s="15">
        <v>1</v>
      </c>
      <c r="CZ15" s="18">
        <f t="shared" si="34"/>
        <v>1.4</v>
      </c>
      <c r="DA15" s="15">
        <f t="shared" si="35"/>
        <v>1.4</v>
      </c>
      <c r="DB15" s="15" t="s">
        <v>136</v>
      </c>
      <c r="DC15" s="15">
        <v>1</v>
      </c>
      <c r="DD15" s="18">
        <f t="shared" si="36"/>
        <v>1</v>
      </c>
      <c r="DE15" s="15">
        <f t="shared" si="37"/>
        <v>1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f t="shared" si="38"/>
        <v>0</v>
      </c>
      <c r="DT15" s="20">
        <f t="shared" si="39"/>
        <v>0</v>
      </c>
      <c r="DU15" s="18">
        <v>1.4</v>
      </c>
      <c r="DV15" s="14">
        <f t="shared" si="40"/>
        <v>0</v>
      </c>
      <c r="DW15" s="15" t="s">
        <v>135</v>
      </c>
      <c r="DX15" s="15">
        <v>1</v>
      </c>
      <c r="DY15" s="18">
        <f t="shared" si="41"/>
        <v>1.4</v>
      </c>
      <c r="DZ15" s="15">
        <f t="shared" si="42"/>
        <v>1.4</v>
      </c>
      <c r="EA15" s="15" t="s">
        <v>231</v>
      </c>
      <c r="EB15" s="15">
        <v>1</v>
      </c>
      <c r="EC15" s="18">
        <f t="shared" si="43"/>
        <v>1</v>
      </c>
      <c r="ED15" s="15">
        <f t="shared" si="44"/>
        <v>1</v>
      </c>
    </row>
    <row r="16" spans="1:134" s="22" customFormat="1" ht="42" customHeight="1">
      <c r="A16" s="79" t="s">
        <v>196</v>
      </c>
      <c r="B16" s="80"/>
      <c r="C16" s="42">
        <f t="shared" si="0"/>
        <v>6.627011518659572</v>
      </c>
      <c r="D16" s="16">
        <v>2</v>
      </c>
      <c r="E16" s="16">
        <f t="shared" si="1"/>
        <v>13.254023037319143</v>
      </c>
      <c r="F16" s="15">
        <v>0</v>
      </c>
      <c r="G16" s="15">
        <v>3121.2</v>
      </c>
      <c r="H16" s="15">
        <v>0</v>
      </c>
      <c r="I16" s="20">
        <v>0</v>
      </c>
      <c r="J16" s="18">
        <f t="shared" si="5"/>
        <v>1.25</v>
      </c>
      <c r="K16" s="15">
        <f t="shared" si="6"/>
        <v>0</v>
      </c>
      <c r="L16" s="46">
        <v>2834</v>
      </c>
      <c r="M16" s="46">
        <v>12742.6</v>
      </c>
      <c r="N16" s="38">
        <f t="shared" si="7"/>
        <v>0.22240359110385635</v>
      </c>
      <c r="O16" s="19">
        <f t="shared" si="2"/>
        <v>0.501609214927657</v>
      </c>
      <c r="P16" s="18">
        <f t="shared" si="8"/>
        <v>1.25</v>
      </c>
      <c r="Q16" s="17">
        <f t="shared" si="9"/>
        <v>0.6270115186595713</v>
      </c>
      <c r="R16" s="39" t="s">
        <v>136</v>
      </c>
      <c r="S16" s="15">
        <v>1</v>
      </c>
      <c r="T16" s="18">
        <f t="shared" si="10"/>
        <v>1.25</v>
      </c>
      <c r="U16" s="15">
        <f t="shared" si="11"/>
        <v>1.25</v>
      </c>
      <c r="V16" s="15">
        <v>0</v>
      </c>
      <c r="W16" s="15">
        <v>162.3</v>
      </c>
      <c r="X16" s="15">
        <v>0</v>
      </c>
      <c r="Y16" s="15">
        <v>0</v>
      </c>
      <c r="Z16" s="18">
        <f t="shared" si="12"/>
        <v>1.6</v>
      </c>
      <c r="AA16" s="15">
        <f t="shared" si="13"/>
        <v>0</v>
      </c>
      <c r="AB16" s="15" t="s">
        <v>232</v>
      </c>
      <c r="AC16" s="15">
        <v>1</v>
      </c>
      <c r="AD16" s="18">
        <f t="shared" si="14"/>
        <v>1</v>
      </c>
      <c r="AE16" s="15">
        <f t="shared" si="15"/>
        <v>1</v>
      </c>
      <c r="AF16" s="23" t="s">
        <v>135</v>
      </c>
      <c r="AG16" s="15">
        <v>1</v>
      </c>
      <c r="AH16" s="18">
        <f t="shared" si="16"/>
        <v>1.25</v>
      </c>
      <c r="AI16" s="15">
        <f t="shared" si="17"/>
        <v>1.25</v>
      </c>
      <c r="AJ16" s="15" t="s">
        <v>137</v>
      </c>
      <c r="AK16" s="15">
        <v>1</v>
      </c>
      <c r="AL16" s="18">
        <f t="shared" si="18"/>
        <v>1.25</v>
      </c>
      <c r="AM16" s="15">
        <f t="shared" si="19"/>
        <v>1.25</v>
      </c>
      <c r="AN16" s="15">
        <v>0</v>
      </c>
      <c r="AO16" s="15">
        <v>0</v>
      </c>
      <c r="AP16" s="15">
        <v>0</v>
      </c>
      <c r="AQ16" s="15">
        <v>0</v>
      </c>
      <c r="AR16" s="18">
        <f t="shared" si="20"/>
        <v>0.85</v>
      </c>
      <c r="AS16" s="15">
        <f t="shared" si="21"/>
        <v>0</v>
      </c>
      <c r="AT16" s="15">
        <v>0</v>
      </c>
      <c r="AU16" s="15">
        <v>0</v>
      </c>
      <c r="AV16" s="15">
        <v>0</v>
      </c>
      <c r="AW16" s="15">
        <v>0</v>
      </c>
      <c r="AX16" s="18">
        <f t="shared" si="22"/>
        <v>1.25</v>
      </c>
      <c r="AY16" s="15">
        <f t="shared" si="23"/>
        <v>0</v>
      </c>
      <c r="AZ16" s="23" t="s">
        <v>137</v>
      </c>
      <c r="BA16" s="15">
        <v>1</v>
      </c>
      <c r="BB16" s="18">
        <f t="shared" si="24"/>
        <v>1.25</v>
      </c>
      <c r="BC16" s="15">
        <v>1.25</v>
      </c>
      <c r="BD16" s="16">
        <f t="shared" si="3"/>
        <v>10.46</v>
      </c>
      <c r="BE16" s="16">
        <v>0.75</v>
      </c>
      <c r="BF16" s="16">
        <f t="shared" si="4"/>
        <v>7.845000000000001</v>
      </c>
      <c r="BG16" s="15" t="s">
        <v>136</v>
      </c>
      <c r="BH16" s="15">
        <v>1</v>
      </c>
      <c r="BI16" s="18">
        <f t="shared" si="25"/>
        <v>1.5</v>
      </c>
      <c r="BJ16" s="15">
        <f t="shared" si="26"/>
        <v>1.5</v>
      </c>
      <c r="BK16" s="15" t="s">
        <v>136</v>
      </c>
      <c r="BL16" s="15">
        <v>1</v>
      </c>
      <c r="BM16" s="18">
        <f t="shared" si="27"/>
        <v>1.4</v>
      </c>
      <c r="BN16" s="15">
        <f t="shared" si="28"/>
        <v>1.4</v>
      </c>
      <c r="BO16" s="15" t="s">
        <v>138</v>
      </c>
      <c r="BP16" s="15" t="s">
        <v>138</v>
      </c>
      <c r="BQ16" s="15" t="s">
        <v>138</v>
      </c>
      <c r="BR16" s="15" t="s">
        <v>138</v>
      </c>
      <c r="BS16" s="15" t="s">
        <v>138</v>
      </c>
      <c r="BT16" s="15" t="s">
        <v>138</v>
      </c>
      <c r="BU16" s="15" t="s">
        <v>138</v>
      </c>
      <c r="BV16" s="15" t="s">
        <v>138</v>
      </c>
      <c r="BW16" s="15" t="s">
        <v>138</v>
      </c>
      <c r="BX16" s="15" t="s">
        <v>138</v>
      </c>
      <c r="BY16" s="15" t="s">
        <v>138</v>
      </c>
      <c r="BZ16" s="15" t="s">
        <v>138</v>
      </c>
      <c r="CA16" s="15" t="s">
        <v>136</v>
      </c>
      <c r="CB16" s="14">
        <v>1</v>
      </c>
      <c r="CC16" s="18">
        <f t="shared" si="29"/>
        <v>1.5</v>
      </c>
      <c r="CD16" s="14">
        <f t="shared" si="30"/>
        <v>1.5</v>
      </c>
      <c r="CE16" s="15" t="s">
        <v>140</v>
      </c>
      <c r="CF16" s="15">
        <v>1</v>
      </c>
      <c r="CG16" s="15">
        <v>0</v>
      </c>
      <c r="CH16" s="15">
        <v>1</v>
      </c>
      <c r="CI16" s="15">
        <v>1</v>
      </c>
      <c r="CJ16" s="15">
        <v>1</v>
      </c>
      <c r="CK16" s="15">
        <v>1</v>
      </c>
      <c r="CL16" s="15">
        <v>1</v>
      </c>
      <c r="CM16" s="15">
        <v>1</v>
      </c>
      <c r="CN16" s="15">
        <v>1</v>
      </c>
      <c r="CO16" s="15">
        <v>1</v>
      </c>
      <c r="CP16" s="15">
        <v>1</v>
      </c>
      <c r="CQ16" s="15" t="s">
        <v>140</v>
      </c>
      <c r="CR16" s="15"/>
      <c r="CS16" s="11">
        <v>10</v>
      </c>
      <c r="CT16" s="17">
        <f t="shared" si="31"/>
        <v>0.9090909090909091</v>
      </c>
      <c r="CU16" s="17">
        <v>0.9</v>
      </c>
      <c r="CV16" s="18">
        <f t="shared" si="32"/>
        <v>1.4</v>
      </c>
      <c r="CW16" s="14">
        <f t="shared" si="33"/>
        <v>1.26</v>
      </c>
      <c r="CX16" s="15" t="s">
        <v>136</v>
      </c>
      <c r="CY16" s="15">
        <v>1</v>
      </c>
      <c r="CZ16" s="18">
        <f t="shared" si="34"/>
        <v>1.4</v>
      </c>
      <c r="DA16" s="15">
        <f t="shared" si="35"/>
        <v>1.4</v>
      </c>
      <c r="DB16" s="15" t="s">
        <v>136</v>
      </c>
      <c r="DC16" s="15">
        <v>1</v>
      </c>
      <c r="DD16" s="18">
        <f t="shared" si="36"/>
        <v>1</v>
      </c>
      <c r="DE16" s="15">
        <f t="shared" si="37"/>
        <v>1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f t="shared" si="38"/>
        <v>0</v>
      </c>
      <c r="DT16" s="20">
        <v>0</v>
      </c>
      <c r="DU16" s="18">
        <v>1.4</v>
      </c>
      <c r="DV16" s="14">
        <f t="shared" si="40"/>
        <v>0</v>
      </c>
      <c r="DW16" s="15" t="s">
        <v>135</v>
      </c>
      <c r="DX16" s="15">
        <v>1</v>
      </c>
      <c r="DY16" s="18">
        <f t="shared" si="41"/>
        <v>1.4</v>
      </c>
      <c r="DZ16" s="15">
        <f t="shared" si="42"/>
        <v>1.4</v>
      </c>
      <c r="EA16" s="15" t="s">
        <v>231</v>
      </c>
      <c r="EB16" s="15">
        <v>1</v>
      </c>
      <c r="EC16" s="18">
        <f t="shared" si="43"/>
        <v>1</v>
      </c>
      <c r="ED16" s="15">
        <f t="shared" si="44"/>
        <v>1</v>
      </c>
    </row>
    <row r="17" spans="1:134" s="22" customFormat="1" ht="42" customHeight="1">
      <c r="A17" s="79" t="s">
        <v>208</v>
      </c>
      <c r="B17" s="80"/>
      <c r="C17" s="42">
        <f t="shared" si="0"/>
        <v>7.2195175798185325</v>
      </c>
      <c r="D17" s="16">
        <v>2</v>
      </c>
      <c r="E17" s="16">
        <f t="shared" si="1"/>
        <v>14.439035159637065</v>
      </c>
      <c r="F17" s="15">
        <v>0</v>
      </c>
      <c r="G17" s="15">
        <v>3619.4</v>
      </c>
      <c r="H17" s="15">
        <v>0</v>
      </c>
      <c r="I17" s="20">
        <v>0</v>
      </c>
      <c r="J17" s="18">
        <f t="shared" si="5"/>
        <v>1.25</v>
      </c>
      <c r="K17" s="15">
        <f t="shared" si="6"/>
        <v>0</v>
      </c>
      <c r="L17" s="47">
        <v>3632.9</v>
      </c>
      <c r="M17" s="48">
        <v>10644.8</v>
      </c>
      <c r="N17" s="38">
        <f t="shared" si="7"/>
        <v>0.34128400721479035</v>
      </c>
      <c r="O17" s="19">
        <f t="shared" si="2"/>
        <v>0.975614063854826</v>
      </c>
      <c r="P17" s="18">
        <f t="shared" si="8"/>
        <v>1.25</v>
      </c>
      <c r="Q17" s="17">
        <f t="shared" si="9"/>
        <v>1.2195175798185325</v>
      </c>
      <c r="R17" s="11" t="s">
        <v>136</v>
      </c>
      <c r="S17" s="15">
        <v>1</v>
      </c>
      <c r="T17" s="18">
        <f t="shared" si="10"/>
        <v>1.25</v>
      </c>
      <c r="U17" s="15">
        <f t="shared" si="11"/>
        <v>1.25</v>
      </c>
      <c r="V17" s="15">
        <v>0</v>
      </c>
      <c r="W17" s="15">
        <v>198.8</v>
      </c>
      <c r="X17" s="15">
        <v>0</v>
      </c>
      <c r="Y17" s="15">
        <v>0</v>
      </c>
      <c r="Z17" s="18">
        <f t="shared" si="12"/>
        <v>1.6</v>
      </c>
      <c r="AA17" s="15">
        <f t="shared" si="13"/>
        <v>0</v>
      </c>
      <c r="AB17" s="15" t="s">
        <v>232</v>
      </c>
      <c r="AC17" s="15">
        <v>1</v>
      </c>
      <c r="AD17" s="18">
        <f t="shared" si="14"/>
        <v>1</v>
      </c>
      <c r="AE17" s="15">
        <f t="shared" si="15"/>
        <v>1</v>
      </c>
      <c r="AF17" s="23" t="s">
        <v>135</v>
      </c>
      <c r="AG17" s="15">
        <v>1</v>
      </c>
      <c r="AH17" s="18">
        <f t="shared" si="16"/>
        <v>1.25</v>
      </c>
      <c r="AI17" s="15">
        <f t="shared" si="17"/>
        <v>1.25</v>
      </c>
      <c r="AJ17" s="15" t="s">
        <v>137</v>
      </c>
      <c r="AK17" s="15">
        <v>1</v>
      </c>
      <c r="AL17" s="18">
        <f t="shared" si="18"/>
        <v>1.25</v>
      </c>
      <c r="AM17" s="15">
        <f t="shared" si="19"/>
        <v>1.25</v>
      </c>
      <c r="AN17" s="15">
        <v>0</v>
      </c>
      <c r="AO17" s="15">
        <v>0</v>
      </c>
      <c r="AP17" s="15">
        <v>0</v>
      </c>
      <c r="AQ17" s="15">
        <v>0</v>
      </c>
      <c r="AR17" s="18">
        <f t="shared" si="20"/>
        <v>0.85</v>
      </c>
      <c r="AS17" s="15">
        <f t="shared" si="21"/>
        <v>0</v>
      </c>
      <c r="AT17" s="15">
        <v>0</v>
      </c>
      <c r="AU17" s="15">
        <v>0</v>
      </c>
      <c r="AV17" s="15">
        <v>0</v>
      </c>
      <c r="AW17" s="15">
        <v>0</v>
      </c>
      <c r="AX17" s="18">
        <f t="shared" si="22"/>
        <v>1.25</v>
      </c>
      <c r="AY17" s="15">
        <f t="shared" si="23"/>
        <v>0</v>
      </c>
      <c r="AZ17" s="15" t="s">
        <v>137</v>
      </c>
      <c r="BA17" s="15">
        <v>1</v>
      </c>
      <c r="BB17" s="18">
        <f t="shared" si="24"/>
        <v>1.25</v>
      </c>
      <c r="BC17" s="15">
        <v>1.25</v>
      </c>
      <c r="BD17" s="16">
        <f t="shared" si="3"/>
        <v>10.46</v>
      </c>
      <c r="BE17" s="16">
        <v>0.75</v>
      </c>
      <c r="BF17" s="16">
        <f t="shared" si="4"/>
        <v>7.845000000000001</v>
      </c>
      <c r="BG17" s="15" t="s">
        <v>136</v>
      </c>
      <c r="BH17" s="15">
        <v>1</v>
      </c>
      <c r="BI17" s="18">
        <f t="shared" si="25"/>
        <v>1.5</v>
      </c>
      <c r="BJ17" s="15">
        <f t="shared" si="26"/>
        <v>1.5</v>
      </c>
      <c r="BK17" s="15" t="s">
        <v>136</v>
      </c>
      <c r="BL17" s="15">
        <v>1</v>
      </c>
      <c r="BM17" s="18">
        <f t="shared" si="27"/>
        <v>1.4</v>
      </c>
      <c r="BN17" s="15">
        <f t="shared" si="28"/>
        <v>1.4</v>
      </c>
      <c r="BO17" s="15" t="s">
        <v>138</v>
      </c>
      <c r="BP17" s="15" t="s">
        <v>138</v>
      </c>
      <c r="BQ17" s="15" t="s">
        <v>138</v>
      </c>
      <c r="BR17" s="15" t="s">
        <v>138</v>
      </c>
      <c r="BS17" s="15" t="s">
        <v>138</v>
      </c>
      <c r="BT17" s="15" t="s">
        <v>138</v>
      </c>
      <c r="BU17" s="15" t="s">
        <v>138</v>
      </c>
      <c r="BV17" s="15" t="s">
        <v>138</v>
      </c>
      <c r="BW17" s="15" t="s">
        <v>138</v>
      </c>
      <c r="BX17" s="15" t="s">
        <v>138</v>
      </c>
      <c r="BY17" s="15" t="s">
        <v>138</v>
      </c>
      <c r="BZ17" s="15" t="s">
        <v>138</v>
      </c>
      <c r="CA17" s="15" t="s">
        <v>136</v>
      </c>
      <c r="CB17" s="14">
        <v>1</v>
      </c>
      <c r="CC17" s="18">
        <f t="shared" si="29"/>
        <v>1.5</v>
      </c>
      <c r="CD17" s="14">
        <f t="shared" si="30"/>
        <v>1.5</v>
      </c>
      <c r="CE17" s="15" t="s">
        <v>140</v>
      </c>
      <c r="CF17" s="15">
        <v>1</v>
      </c>
      <c r="CG17" s="15">
        <v>0</v>
      </c>
      <c r="CH17" s="15">
        <v>1</v>
      </c>
      <c r="CI17" s="15">
        <v>1</v>
      </c>
      <c r="CJ17" s="15">
        <v>1</v>
      </c>
      <c r="CK17" s="15">
        <v>1</v>
      </c>
      <c r="CL17" s="15">
        <v>1</v>
      </c>
      <c r="CM17" s="15">
        <v>1</v>
      </c>
      <c r="CN17" s="15">
        <v>1</v>
      </c>
      <c r="CO17" s="15">
        <v>1</v>
      </c>
      <c r="CP17" s="15">
        <v>1</v>
      </c>
      <c r="CQ17" s="15" t="s">
        <v>140</v>
      </c>
      <c r="CR17" s="15"/>
      <c r="CS17" s="11">
        <v>10</v>
      </c>
      <c r="CT17" s="17">
        <f t="shared" si="31"/>
        <v>0.9090909090909091</v>
      </c>
      <c r="CU17" s="17">
        <v>0.9</v>
      </c>
      <c r="CV17" s="18">
        <f t="shared" si="32"/>
        <v>1.4</v>
      </c>
      <c r="CW17" s="14">
        <f t="shared" si="33"/>
        <v>1.26</v>
      </c>
      <c r="CX17" s="15" t="s">
        <v>136</v>
      </c>
      <c r="CY17" s="15">
        <v>1</v>
      </c>
      <c r="CZ17" s="18">
        <f t="shared" si="34"/>
        <v>1.4</v>
      </c>
      <c r="DA17" s="15">
        <f t="shared" si="35"/>
        <v>1.4</v>
      </c>
      <c r="DB17" s="15" t="s">
        <v>136</v>
      </c>
      <c r="DC17" s="15">
        <v>1</v>
      </c>
      <c r="DD17" s="18">
        <f t="shared" si="36"/>
        <v>1</v>
      </c>
      <c r="DE17" s="15">
        <f t="shared" si="37"/>
        <v>1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5">
        <f t="shared" si="38"/>
        <v>0</v>
      </c>
      <c r="DT17" s="20">
        <f t="shared" si="39"/>
        <v>0</v>
      </c>
      <c r="DU17" s="18">
        <v>1.4</v>
      </c>
      <c r="DV17" s="14">
        <f t="shared" si="40"/>
        <v>0</v>
      </c>
      <c r="DW17" s="15" t="s">
        <v>135</v>
      </c>
      <c r="DX17" s="15">
        <v>1</v>
      </c>
      <c r="DY17" s="18">
        <f t="shared" si="41"/>
        <v>1.4</v>
      </c>
      <c r="DZ17" s="15">
        <f>DX17*DY17</f>
        <v>1.4</v>
      </c>
      <c r="EA17" s="15" t="s">
        <v>231</v>
      </c>
      <c r="EB17" s="15">
        <v>1</v>
      </c>
      <c r="EC17" s="18">
        <f t="shared" si="43"/>
        <v>1</v>
      </c>
      <c r="ED17" s="15">
        <f t="shared" si="44"/>
        <v>1</v>
      </c>
    </row>
    <row r="18" spans="1:134" s="22" customFormat="1" ht="42" customHeight="1">
      <c r="A18" s="79" t="s">
        <v>209</v>
      </c>
      <c r="B18" s="80"/>
      <c r="C18" s="42">
        <f t="shared" si="0"/>
        <v>7.249988543345351</v>
      </c>
      <c r="D18" s="16">
        <v>2</v>
      </c>
      <c r="E18" s="16">
        <f t="shared" si="1"/>
        <v>14.499977086690702</v>
      </c>
      <c r="F18" s="15">
        <v>0</v>
      </c>
      <c r="G18" s="15">
        <v>3470.2</v>
      </c>
      <c r="H18" s="15">
        <v>0</v>
      </c>
      <c r="I18" s="20">
        <v>0</v>
      </c>
      <c r="J18" s="18">
        <f t="shared" si="5"/>
        <v>1.25</v>
      </c>
      <c r="K18" s="15">
        <f t="shared" si="6"/>
        <v>0</v>
      </c>
      <c r="L18" s="49" t="s">
        <v>233</v>
      </c>
      <c r="M18" s="49" t="s">
        <v>234</v>
      </c>
      <c r="N18" s="38">
        <f t="shared" si="7"/>
        <v>0.34739770133681125</v>
      </c>
      <c r="O18" s="19">
        <f t="shared" si="2"/>
        <v>0.9999908346762809</v>
      </c>
      <c r="P18" s="18">
        <f t="shared" si="8"/>
        <v>1.25</v>
      </c>
      <c r="Q18" s="17">
        <f t="shared" si="9"/>
        <v>1.249988543345351</v>
      </c>
      <c r="R18" s="11" t="s">
        <v>136</v>
      </c>
      <c r="S18" s="15">
        <v>1</v>
      </c>
      <c r="T18" s="18">
        <f t="shared" si="10"/>
        <v>1.25</v>
      </c>
      <c r="U18" s="15">
        <f t="shared" si="11"/>
        <v>1.25</v>
      </c>
      <c r="V18" s="15">
        <v>0</v>
      </c>
      <c r="W18" s="15">
        <v>201.5</v>
      </c>
      <c r="X18" s="15">
        <v>0</v>
      </c>
      <c r="Y18" s="15">
        <v>0</v>
      </c>
      <c r="Z18" s="18">
        <f t="shared" si="12"/>
        <v>1.6</v>
      </c>
      <c r="AA18" s="15">
        <f t="shared" si="13"/>
        <v>0</v>
      </c>
      <c r="AB18" s="15" t="s">
        <v>232</v>
      </c>
      <c r="AC18" s="15">
        <v>1</v>
      </c>
      <c r="AD18" s="18">
        <f t="shared" si="14"/>
        <v>1</v>
      </c>
      <c r="AE18" s="15">
        <f t="shared" si="15"/>
        <v>1</v>
      </c>
      <c r="AF18" s="23" t="s">
        <v>135</v>
      </c>
      <c r="AG18" s="15">
        <v>1</v>
      </c>
      <c r="AH18" s="18">
        <f t="shared" si="16"/>
        <v>1.25</v>
      </c>
      <c r="AI18" s="15">
        <f t="shared" si="17"/>
        <v>1.25</v>
      </c>
      <c r="AJ18" s="15" t="s">
        <v>137</v>
      </c>
      <c r="AK18" s="15">
        <v>1</v>
      </c>
      <c r="AL18" s="18">
        <f t="shared" si="18"/>
        <v>1.25</v>
      </c>
      <c r="AM18" s="15">
        <f t="shared" si="19"/>
        <v>1.25</v>
      </c>
      <c r="AN18" s="15">
        <v>0</v>
      </c>
      <c r="AO18" s="15">
        <v>0</v>
      </c>
      <c r="AP18" s="15">
        <v>0</v>
      </c>
      <c r="AQ18" s="15">
        <v>0</v>
      </c>
      <c r="AR18" s="18">
        <f t="shared" si="20"/>
        <v>0.85</v>
      </c>
      <c r="AS18" s="15">
        <f t="shared" si="21"/>
        <v>0</v>
      </c>
      <c r="AT18" s="15">
        <v>0</v>
      </c>
      <c r="AU18" s="15">
        <v>0</v>
      </c>
      <c r="AV18" s="15">
        <v>0</v>
      </c>
      <c r="AW18" s="15">
        <v>0</v>
      </c>
      <c r="AX18" s="18">
        <f t="shared" si="22"/>
        <v>1.25</v>
      </c>
      <c r="AY18" s="15">
        <f t="shared" si="23"/>
        <v>0</v>
      </c>
      <c r="AZ18" s="15" t="s">
        <v>137</v>
      </c>
      <c r="BA18" s="15">
        <v>1</v>
      </c>
      <c r="BB18" s="18">
        <f t="shared" si="24"/>
        <v>1.25</v>
      </c>
      <c r="BC18" s="15">
        <v>1.25</v>
      </c>
      <c r="BD18" s="16">
        <f t="shared" si="3"/>
        <v>10.46</v>
      </c>
      <c r="BE18" s="16">
        <v>0.75</v>
      </c>
      <c r="BF18" s="16">
        <f t="shared" si="4"/>
        <v>7.845000000000001</v>
      </c>
      <c r="BG18" s="15" t="s">
        <v>136</v>
      </c>
      <c r="BH18" s="15">
        <v>1</v>
      </c>
      <c r="BI18" s="18">
        <f t="shared" si="25"/>
        <v>1.5</v>
      </c>
      <c r="BJ18" s="15">
        <f t="shared" si="26"/>
        <v>1.5</v>
      </c>
      <c r="BK18" s="15" t="s">
        <v>136</v>
      </c>
      <c r="BL18" s="15">
        <v>1</v>
      </c>
      <c r="BM18" s="18">
        <f t="shared" si="27"/>
        <v>1.4</v>
      </c>
      <c r="BN18" s="15">
        <f t="shared" si="28"/>
        <v>1.4</v>
      </c>
      <c r="BO18" s="15" t="s">
        <v>138</v>
      </c>
      <c r="BP18" s="15" t="s">
        <v>138</v>
      </c>
      <c r="BQ18" s="15" t="s">
        <v>138</v>
      </c>
      <c r="BR18" s="15" t="s">
        <v>138</v>
      </c>
      <c r="BS18" s="15" t="s">
        <v>138</v>
      </c>
      <c r="BT18" s="15" t="s">
        <v>138</v>
      </c>
      <c r="BU18" s="15" t="s">
        <v>138</v>
      </c>
      <c r="BV18" s="15" t="s">
        <v>138</v>
      </c>
      <c r="BW18" s="15" t="s">
        <v>138</v>
      </c>
      <c r="BX18" s="15" t="s">
        <v>138</v>
      </c>
      <c r="BY18" s="15" t="s">
        <v>138</v>
      </c>
      <c r="BZ18" s="15" t="s">
        <v>138</v>
      </c>
      <c r="CA18" s="15" t="s">
        <v>136</v>
      </c>
      <c r="CB18" s="14">
        <v>1</v>
      </c>
      <c r="CC18" s="18">
        <f t="shared" si="29"/>
        <v>1.5</v>
      </c>
      <c r="CD18" s="14">
        <f t="shared" si="30"/>
        <v>1.5</v>
      </c>
      <c r="CE18" s="15" t="s">
        <v>140</v>
      </c>
      <c r="CF18" s="15">
        <v>1</v>
      </c>
      <c r="CG18" s="15">
        <v>0</v>
      </c>
      <c r="CH18" s="15">
        <v>1</v>
      </c>
      <c r="CI18" s="15">
        <v>1</v>
      </c>
      <c r="CJ18" s="15">
        <v>1</v>
      </c>
      <c r="CK18" s="15">
        <v>1</v>
      </c>
      <c r="CL18" s="15">
        <v>1</v>
      </c>
      <c r="CM18" s="15">
        <v>1</v>
      </c>
      <c r="CN18" s="15">
        <v>1</v>
      </c>
      <c r="CO18" s="15">
        <v>1</v>
      </c>
      <c r="CP18" s="15">
        <v>1</v>
      </c>
      <c r="CQ18" s="15" t="s">
        <v>140</v>
      </c>
      <c r="CR18" s="15"/>
      <c r="CS18" s="11">
        <v>10</v>
      </c>
      <c r="CT18" s="17">
        <f t="shared" si="31"/>
        <v>0.9090909090909091</v>
      </c>
      <c r="CU18" s="17">
        <v>0.9</v>
      </c>
      <c r="CV18" s="18">
        <f t="shared" si="32"/>
        <v>1.4</v>
      </c>
      <c r="CW18" s="14">
        <f t="shared" si="33"/>
        <v>1.26</v>
      </c>
      <c r="CX18" s="15" t="s">
        <v>136</v>
      </c>
      <c r="CY18" s="15">
        <v>1</v>
      </c>
      <c r="CZ18" s="18">
        <f t="shared" si="34"/>
        <v>1.4</v>
      </c>
      <c r="DA18" s="15">
        <f t="shared" si="35"/>
        <v>1.4</v>
      </c>
      <c r="DB18" s="15" t="s">
        <v>136</v>
      </c>
      <c r="DC18" s="15">
        <v>1</v>
      </c>
      <c r="DD18" s="18">
        <f t="shared" si="36"/>
        <v>1</v>
      </c>
      <c r="DE18" s="15">
        <f t="shared" si="37"/>
        <v>1</v>
      </c>
      <c r="DF18" s="15">
        <v>0</v>
      </c>
      <c r="DG18" s="15">
        <v>0</v>
      </c>
      <c r="DH18" s="15">
        <v>0</v>
      </c>
      <c r="DI18" s="15">
        <v>0</v>
      </c>
      <c r="DJ18" s="15">
        <v>0</v>
      </c>
      <c r="DK18" s="15">
        <v>0</v>
      </c>
      <c r="DL18" s="15">
        <v>0</v>
      </c>
      <c r="DM18" s="15">
        <v>0</v>
      </c>
      <c r="DN18" s="15">
        <v>0</v>
      </c>
      <c r="DO18" s="15">
        <v>0</v>
      </c>
      <c r="DP18" s="15">
        <v>0</v>
      </c>
      <c r="DQ18" s="15">
        <v>0</v>
      </c>
      <c r="DR18" s="15">
        <v>0</v>
      </c>
      <c r="DS18" s="15">
        <f t="shared" si="38"/>
        <v>0</v>
      </c>
      <c r="DT18" s="20">
        <f t="shared" si="39"/>
        <v>0</v>
      </c>
      <c r="DU18" s="18">
        <v>1.4</v>
      </c>
      <c r="DV18" s="14">
        <f t="shared" si="40"/>
        <v>0</v>
      </c>
      <c r="DW18" s="15" t="s">
        <v>135</v>
      </c>
      <c r="DX18" s="15">
        <v>1</v>
      </c>
      <c r="DY18" s="18">
        <f t="shared" si="41"/>
        <v>1.4</v>
      </c>
      <c r="DZ18" s="15">
        <f>DX18*DY18</f>
        <v>1.4</v>
      </c>
      <c r="EA18" s="15" t="s">
        <v>231</v>
      </c>
      <c r="EB18" s="15">
        <v>1</v>
      </c>
      <c r="EC18" s="18">
        <f t="shared" si="43"/>
        <v>1</v>
      </c>
      <c r="ED18" s="15">
        <f t="shared" si="44"/>
        <v>1</v>
      </c>
    </row>
    <row r="19" spans="1:134" s="22" customFormat="1" ht="42" customHeight="1">
      <c r="A19" s="79" t="s">
        <v>199</v>
      </c>
      <c r="B19" s="80"/>
      <c r="C19" s="42">
        <f t="shared" si="0"/>
        <v>6.361447465302588</v>
      </c>
      <c r="D19" s="16">
        <v>2</v>
      </c>
      <c r="E19" s="16">
        <f t="shared" si="1"/>
        <v>12.722894930605175</v>
      </c>
      <c r="F19" s="15">
        <v>0</v>
      </c>
      <c r="G19" s="15">
        <v>10176.7</v>
      </c>
      <c r="H19" s="15">
        <v>0</v>
      </c>
      <c r="I19" s="20">
        <v>0</v>
      </c>
      <c r="J19" s="18">
        <f t="shared" si="5"/>
        <v>1.25</v>
      </c>
      <c r="K19" s="15">
        <f t="shared" si="6"/>
        <v>0</v>
      </c>
      <c r="L19" s="44">
        <v>9995.7</v>
      </c>
      <c r="M19" s="44">
        <v>59103.9</v>
      </c>
      <c r="N19" s="38">
        <f t="shared" si="7"/>
        <v>0.1691208194383112</v>
      </c>
      <c r="O19" s="19">
        <f t="shared" si="2"/>
        <v>0.2891579722420702</v>
      </c>
      <c r="P19" s="18">
        <f t="shared" si="8"/>
        <v>1.25</v>
      </c>
      <c r="Q19" s="17">
        <f t="shared" si="9"/>
        <v>0.36144746530258776</v>
      </c>
      <c r="R19" s="11" t="s">
        <v>136</v>
      </c>
      <c r="S19" s="15">
        <v>1</v>
      </c>
      <c r="T19" s="18">
        <f t="shared" si="10"/>
        <v>1.25</v>
      </c>
      <c r="U19" s="15">
        <f t="shared" si="11"/>
        <v>1.25</v>
      </c>
      <c r="V19" s="15">
        <v>0</v>
      </c>
      <c r="W19" s="15">
        <v>659.5</v>
      </c>
      <c r="X19" s="15">
        <v>0</v>
      </c>
      <c r="Y19" s="15">
        <v>0</v>
      </c>
      <c r="Z19" s="18">
        <f t="shared" si="12"/>
        <v>1.6</v>
      </c>
      <c r="AA19" s="15">
        <f t="shared" si="13"/>
        <v>0</v>
      </c>
      <c r="AB19" s="15" t="s">
        <v>232</v>
      </c>
      <c r="AC19" s="15">
        <v>1</v>
      </c>
      <c r="AD19" s="18">
        <f t="shared" si="14"/>
        <v>1</v>
      </c>
      <c r="AE19" s="15">
        <f t="shared" si="15"/>
        <v>1</v>
      </c>
      <c r="AF19" s="15" t="s">
        <v>139</v>
      </c>
      <c r="AG19" s="15">
        <v>1</v>
      </c>
      <c r="AH19" s="18">
        <f t="shared" si="16"/>
        <v>1.25</v>
      </c>
      <c r="AI19" s="15">
        <f t="shared" si="17"/>
        <v>1.25</v>
      </c>
      <c r="AJ19" s="15" t="s">
        <v>137</v>
      </c>
      <c r="AK19" s="15">
        <v>1</v>
      </c>
      <c r="AL19" s="18">
        <f t="shared" si="18"/>
        <v>1.25</v>
      </c>
      <c r="AM19" s="15">
        <f t="shared" si="19"/>
        <v>1.25</v>
      </c>
      <c r="AN19" s="15">
        <v>0</v>
      </c>
      <c r="AO19" s="15">
        <v>0</v>
      </c>
      <c r="AP19" s="15">
        <v>0</v>
      </c>
      <c r="AQ19" s="15">
        <v>0</v>
      </c>
      <c r="AR19" s="18">
        <f t="shared" si="20"/>
        <v>0.85</v>
      </c>
      <c r="AS19" s="15">
        <f t="shared" si="21"/>
        <v>0</v>
      </c>
      <c r="AT19" s="15">
        <v>0</v>
      </c>
      <c r="AU19" s="15">
        <v>10.5</v>
      </c>
      <c r="AV19" s="15">
        <v>0</v>
      </c>
      <c r="AW19" s="15">
        <v>0</v>
      </c>
      <c r="AX19" s="18">
        <f t="shared" si="22"/>
        <v>1.25</v>
      </c>
      <c r="AY19" s="15">
        <f t="shared" si="23"/>
        <v>0</v>
      </c>
      <c r="AZ19" s="15" t="s">
        <v>137</v>
      </c>
      <c r="BA19" s="15">
        <v>1</v>
      </c>
      <c r="BB19" s="18">
        <f t="shared" si="24"/>
        <v>1.25</v>
      </c>
      <c r="BC19" s="15">
        <v>1.25</v>
      </c>
      <c r="BD19" s="16">
        <f t="shared" si="3"/>
        <v>10.46</v>
      </c>
      <c r="BE19" s="16">
        <v>0.75</v>
      </c>
      <c r="BF19" s="16">
        <f t="shared" si="4"/>
        <v>7.845000000000001</v>
      </c>
      <c r="BG19" s="15" t="s">
        <v>136</v>
      </c>
      <c r="BH19" s="15">
        <v>1</v>
      </c>
      <c r="BI19" s="18">
        <f t="shared" si="25"/>
        <v>1.5</v>
      </c>
      <c r="BJ19" s="15">
        <f t="shared" si="26"/>
        <v>1.5</v>
      </c>
      <c r="BK19" s="15" t="s">
        <v>136</v>
      </c>
      <c r="BL19" s="15">
        <v>1</v>
      </c>
      <c r="BM19" s="18">
        <f t="shared" si="27"/>
        <v>1.4</v>
      </c>
      <c r="BN19" s="15">
        <f t="shared" si="28"/>
        <v>1.4</v>
      </c>
      <c r="BO19" s="15" t="s">
        <v>138</v>
      </c>
      <c r="BP19" s="15" t="s">
        <v>138</v>
      </c>
      <c r="BQ19" s="15" t="s">
        <v>138</v>
      </c>
      <c r="BR19" s="15" t="s">
        <v>138</v>
      </c>
      <c r="BS19" s="15" t="s">
        <v>138</v>
      </c>
      <c r="BT19" s="15" t="s">
        <v>138</v>
      </c>
      <c r="BU19" s="15" t="s">
        <v>138</v>
      </c>
      <c r="BV19" s="15" t="s">
        <v>138</v>
      </c>
      <c r="BW19" s="15" t="s">
        <v>138</v>
      </c>
      <c r="BX19" s="15" t="s">
        <v>138</v>
      </c>
      <c r="BY19" s="15" t="s">
        <v>138</v>
      </c>
      <c r="BZ19" s="15" t="s">
        <v>138</v>
      </c>
      <c r="CA19" s="15" t="s">
        <v>136</v>
      </c>
      <c r="CB19" s="14">
        <v>1</v>
      </c>
      <c r="CC19" s="18">
        <f t="shared" si="29"/>
        <v>1.5</v>
      </c>
      <c r="CD19" s="14">
        <f t="shared" si="30"/>
        <v>1.5</v>
      </c>
      <c r="CE19" s="15" t="s">
        <v>140</v>
      </c>
      <c r="CF19" s="15">
        <v>1</v>
      </c>
      <c r="CG19" s="15">
        <v>0</v>
      </c>
      <c r="CH19" s="15">
        <v>1</v>
      </c>
      <c r="CI19" s="15">
        <v>1</v>
      </c>
      <c r="CJ19" s="15">
        <v>1</v>
      </c>
      <c r="CK19" s="15">
        <v>1</v>
      </c>
      <c r="CL19" s="15">
        <v>1</v>
      </c>
      <c r="CM19" s="15">
        <v>1</v>
      </c>
      <c r="CN19" s="15">
        <v>1</v>
      </c>
      <c r="CO19" s="15">
        <v>1</v>
      </c>
      <c r="CP19" s="15">
        <v>1</v>
      </c>
      <c r="CQ19" s="15" t="s">
        <v>140</v>
      </c>
      <c r="CR19" s="15"/>
      <c r="CS19" s="11">
        <v>10</v>
      </c>
      <c r="CT19" s="17">
        <f t="shared" si="31"/>
        <v>0.9090909090909091</v>
      </c>
      <c r="CU19" s="17">
        <v>0.9</v>
      </c>
      <c r="CV19" s="18">
        <f t="shared" si="32"/>
        <v>1.4</v>
      </c>
      <c r="CW19" s="14">
        <f t="shared" si="33"/>
        <v>1.26</v>
      </c>
      <c r="CX19" s="15" t="s">
        <v>136</v>
      </c>
      <c r="CY19" s="15">
        <v>1</v>
      </c>
      <c r="CZ19" s="18">
        <f t="shared" si="34"/>
        <v>1.4</v>
      </c>
      <c r="DA19" s="15">
        <f t="shared" si="35"/>
        <v>1.4</v>
      </c>
      <c r="DB19" s="15" t="s">
        <v>136</v>
      </c>
      <c r="DC19" s="15">
        <v>1</v>
      </c>
      <c r="DD19" s="18">
        <f t="shared" si="36"/>
        <v>1</v>
      </c>
      <c r="DE19" s="15">
        <f t="shared" si="37"/>
        <v>1</v>
      </c>
      <c r="DF19" s="15">
        <v>0</v>
      </c>
      <c r="DG19" s="15">
        <v>0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5">
        <f t="shared" si="38"/>
        <v>0</v>
      </c>
      <c r="DT19" s="20">
        <f t="shared" si="39"/>
        <v>0</v>
      </c>
      <c r="DU19" s="18">
        <v>1.4</v>
      </c>
      <c r="DV19" s="14">
        <f t="shared" si="40"/>
        <v>0</v>
      </c>
      <c r="DW19" s="15" t="s">
        <v>135</v>
      </c>
      <c r="DX19" s="15">
        <v>1</v>
      </c>
      <c r="DY19" s="18">
        <f t="shared" si="41"/>
        <v>1.4</v>
      </c>
      <c r="DZ19" s="15">
        <f t="shared" si="42"/>
        <v>1.4</v>
      </c>
      <c r="EA19" s="15" t="s">
        <v>231</v>
      </c>
      <c r="EB19" s="15">
        <v>1</v>
      </c>
      <c r="EC19" s="18">
        <f t="shared" si="43"/>
        <v>1</v>
      </c>
      <c r="ED19" s="15">
        <f t="shared" si="44"/>
        <v>1</v>
      </c>
    </row>
    <row r="20" spans="1:134" s="22" customFormat="1" ht="42" customHeight="1">
      <c r="A20" s="79" t="s">
        <v>4</v>
      </c>
      <c r="B20" s="80"/>
      <c r="C20" s="14"/>
      <c r="D20" s="14"/>
      <c r="E20" s="14"/>
      <c r="F20" s="15">
        <f>SUM(F13:F19)</f>
        <v>0</v>
      </c>
      <c r="G20" s="15">
        <f>SUM(G13:G19)</f>
        <v>37173.600000000006</v>
      </c>
      <c r="H20" s="15"/>
      <c r="I20" s="15"/>
      <c r="J20" s="18"/>
      <c r="K20" s="15"/>
      <c r="L20" s="15">
        <f>SUM(L13:L19)</f>
        <v>26295.1</v>
      </c>
      <c r="M20" s="15">
        <f>SUM(M13:M19)</f>
        <v>135328</v>
      </c>
      <c r="N20" s="38">
        <f t="shared" si="7"/>
        <v>0.19430642586899977</v>
      </c>
      <c r="O20" s="14"/>
      <c r="P20" s="18"/>
      <c r="Q20" s="15"/>
      <c r="R20" s="15"/>
      <c r="S20" s="15"/>
      <c r="T20" s="18"/>
      <c r="U20" s="15"/>
      <c r="V20" s="15"/>
      <c r="W20" s="15"/>
      <c r="X20" s="15"/>
      <c r="Y20" s="15"/>
      <c r="Z20" s="18"/>
      <c r="AA20" s="15"/>
      <c r="AB20" s="15"/>
      <c r="AC20" s="15"/>
      <c r="AD20" s="18"/>
      <c r="AE20" s="15"/>
      <c r="AF20" s="15"/>
      <c r="AG20" s="15"/>
      <c r="AH20" s="18"/>
      <c r="AI20" s="15"/>
      <c r="AJ20" s="15"/>
      <c r="AK20" s="15"/>
      <c r="AL20" s="18"/>
      <c r="AM20" s="15"/>
      <c r="AN20" s="15"/>
      <c r="AO20" s="15"/>
      <c r="AP20" s="15"/>
      <c r="AQ20" s="15"/>
      <c r="AR20" s="18"/>
      <c r="AS20" s="15"/>
      <c r="AT20" s="15">
        <f>SUM(AT13:AT19)</f>
        <v>58.4</v>
      </c>
      <c r="AU20" s="15">
        <v>10.5</v>
      </c>
      <c r="AV20" s="15"/>
      <c r="AW20" s="15"/>
      <c r="AX20" s="18"/>
      <c r="AY20" s="15"/>
      <c r="AZ20" s="15"/>
      <c r="BA20" s="15"/>
      <c r="BB20" s="18"/>
      <c r="BC20" s="15"/>
      <c r="BD20" s="14"/>
      <c r="BE20" s="14"/>
      <c r="BF20" s="14"/>
      <c r="BG20" s="15"/>
      <c r="BH20" s="15"/>
      <c r="BI20" s="18"/>
      <c r="BJ20" s="15"/>
      <c r="BK20" s="15"/>
      <c r="BL20" s="15"/>
      <c r="BM20" s="18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8"/>
      <c r="CD20" s="14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8"/>
      <c r="CW20" s="14"/>
      <c r="CX20" s="15"/>
      <c r="CY20" s="15"/>
      <c r="CZ20" s="18"/>
      <c r="DA20" s="15"/>
      <c r="DB20" s="15"/>
      <c r="DC20" s="15"/>
      <c r="DD20" s="18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8"/>
      <c r="DV20" s="14"/>
      <c r="DW20" s="15"/>
      <c r="DX20" s="15"/>
      <c r="DY20" s="18"/>
      <c r="DZ20" s="15"/>
      <c r="EA20" s="15"/>
      <c r="EB20" s="15"/>
      <c r="EC20" s="18"/>
      <c r="ED20" s="15"/>
    </row>
    <row r="21" spans="1:134" s="29" customFormat="1" ht="18.75">
      <c r="A21" s="35"/>
      <c r="B21" s="35"/>
      <c r="C21" s="31"/>
      <c r="D21" s="31"/>
      <c r="E21" s="31"/>
      <c r="F21" s="31"/>
      <c r="G21" s="31"/>
      <c r="H21" s="31"/>
      <c r="I21" s="31"/>
      <c r="J21" s="33"/>
      <c r="K21" s="31"/>
      <c r="L21" s="31"/>
      <c r="M21" s="31"/>
      <c r="N21" s="31"/>
      <c r="O21" s="31"/>
      <c r="P21" s="33"/>
      <c r="Q21" s="31"/>
      <c r="R21" s="31"/>
      <c r="S21" s="31"/>
      <c r="T21" s="33"/>
      <c r="U21" s="31"/>
      <c r="V21" s="31"/>
      <c r="W21" s="31"/>
      <c r="X21" s="31"/>
      <c r="Y21" s="31"/>
      <c r="Z21" s="33"/>
      <c r="AA21" s="31"/>
      <c r="AB21" s="31"/>
      <c r="AC21" s="31"/>
      <c r="AD21" s="33"/>
      <c r="AE21" s="31"/>
      <c r="AF21" s="31"/>
      <c r="AG21" s="31"/>
      <c r="AH21" s="33"/>
      <c r="AI21" s="31"/>
      <c r="AJ21" s="31"/>
      <c r="AK21" s="31"/>
      <c r="AL21" s="33"/>
      <c r="AM21" s="31"/>
      <c r="AN21" s="31"/>
      <c r="AO21" s="31"/>
      <c r="AP21" s="31"/>
      <c r="AQ21" s="31"/>
      <c r="AR21" s="33"/>
      <c r="AS21" s="31"/>
      <c r="AT21" s="31"/>
      <c r="AU21" s="31"/>
      <c r="AV21" s="31"/>
      <c r="AW21" s="31"/>
      <c r="AX21" s="33"/>
      <c r="AY21" s="31"/>
      <c r="AZ21" s="31"/>
      <c r="BA21" s="31"/>
      <c r="BB21" s="33"/>
      <c r="BC21" s="31"/>
      <c r="BD21" s="31"/>
      <c r="BE21" s="31"/>
      <c r="BF21" s="31"/>
      <c r="BG21" s="31"/>
      <c r="BH21" s="31"/>
      <c r="BI21" s="33"/>
      <c r="BJ21" s="31"/>
      <c r="BK21" s="31"/>
      <c r="BL21" s="31"/>
      <c r="BM21" s="33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3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3"/>
      <c r="CW21" s="31"/>
      <c r="CX21" s="31"/>
      <c r="CY21" s="31"/>
      <c r="CZ21" s="33"/>
      <c r="DA21" s="31"/>
      <c r="DB21" s="31"/>
      <c r="DC21" s="31"/>
      <c r="DD21" s="33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3"/>
      <c r="DV21" s="31"/>
      <c r="DW21" s="1"/>
      <c r="DX21" s="31"/>
      <c r="DY21" s="33"/>
      <c r="DZ21" s="31"/>
      <c r="EA21" s="31"/>
      <c r="EB21" s="31"/>
      <c r="EC21" s="33"/>
      <c r="ED21" s="31"/>
    </row>
    <row r="22" spans="3:134" s="29" customFormat="1" ht="18" customHeight="1">
      <c r="C22" s="31"/>
      <c r="D22" s="31"/>
      <c r="E22" s="31"/>
      <c r="F22" s="31"/>
      <c r="G22" s="31"/>
      <c r="H22" s="31"/>
      <c r="I22" s="31"/>
      <c r="J22" s="33"/>
      <c r="K22" s="31"/>
      <c r="L22" s="31"/>
      <c r="M22" s="31"/>
      <c r="N22" s="31"/>
      <c r="O22" s="31"/>
      <c r="P22" s="33"/>
      <c r="Q22" s="31"/>
      <c r="R22" s="31"/>
      <c r="S22" s="31"/>
      <c r="T22" s="33"/>
      <c r="U22" s="31"/>
      <c r="V22" s="31"/>
      <c r="W22" s="31"/>
      <c r="X22" s="31"/>
      <c r="Y22" s="31"/>
      <c r="Z22" s="33"/>
      <c r="AA22" s="31"/>
      <c r="AB22" s="31"/>
      <c r="AC22" s="31"/>
      <c r="AD22" s="33"/>
      <c r="AE22" s="31"/>
      <c r="AF22" s="31"/>
      <c r="AG22" s="31"/>
      <c r="AH22" s="33"/>
      <c r="AI22" s="31"/>
      <c r="AJ22" s="31"/>
      <c r="AK22" s="31"/>
      <c r="AL22" s="33"/>
      <c r="AM22" s="31"/>
      <c r="AN22" s="31"/>
      <c r="AO22" s="31"/>
      <c r="AP22" s="31"/>
      <c r="AQ22" s="31"/>
      <c r="AR22" s="33"/>
      <c r="AS22" s="31"/>
      <c r="AT22" s="31"/>
      <c r="AU22" s="31"/>
      <c r="AV22" s="31"/>
      <c r="AW22" s="31"/>
      <c r="AX22" s="33"/>
      <c r="AY22" s="31"/>
      <c r="AZ22" s="31"/>
      <c r="BA22" s="31"/>
      <c r="BB22" s="33"/>
      <c r="BC22" s="31"/>
      <c r="BD22" s="31"/>
      <c r="BE22" s="31"/>
      <c r="BF22" s="31"/>
      <c r="BG22" s="31"/>
      <c r="BH22" s="31"/>
      <c r="BI22" s="33"/>
      <c r="BJ22" s="31"/>
      <c r="BK22" s="31"/>
      <c r="BL22" s="31"/>
      <c r="BM22" s="33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3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3"/>
      <c r="CW22" s="31"/>
      <c r="CX22" s="31"/>
      <c r="CY22" s="31"/>
      <c r="CZ22" s="33"/>
      <c r="DA22" s="31"/>
      <c r="DB22" s="31"/>
      <c r="DC22" s="31"/>
      <c r="DD22" s="33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3"/>
      <c r="DV22" s="31"/>
      <c r="DW22" s="31"/>
      <c r="DX22" s="31"/>
      <c r="DY22" s="33"/>
      <c r="DZ22" s="31"/>
      <c r="EA22" s="31"/>
      <c r="EB22" s="31"/>
      <c r="EC22" s="33"/>
      <c r="ED22" s="31"/>
    </row>
    <row r="23" spans="3:134" s="29" customFormat="1" ht="18.75">
      <c r="C23" s="31"/>
      <c r="D23" s="31"/>
      <c r="E23" s="31"/>
      <c r="F23" s="31"/>
      <c r="G23" s="31"/>
      <c r="H23" s="31"/>
      <c r="I23" s="31"/>
      <c r="J23" s="34"/>
      <c r="K23" s="31"/>
      <c r="L23" s="31"/>
      <c r="M23" s="31"/>
      <c r="N23" s="31"/>
      <c r="O23" s="31"/>
      <c r="P23" s="34"/>
      <c r="Q23" s="31"/>
      <c r="R23" s="31"/>
      <c r="S23" s="31"/>
      <c r="T23" s="34"/>
      <c r="U23" s="31"/>
      <c r="V23" s="31"/>
      <c r="W23" s="31"/>
      <c r="X23" s="31"/>
      <c r="Y23" s="31"/>
      <c r="Z23" s="34"/>
      <c r="AA23" s="31"/>
      <c r="AB23" s="31"/>
      <c r="AC23" s="31"/>
      <c r="AD23" s="34"/>
      <c r="AE23" s="31"/>
      <c r="AF23" s="31"/>
      <c r="AG23" s="31"/>
      <c r="AH23" s="34"/>
      <c r="AI23" s="31"/>
      <c r="AJ23" s="31"/>
      <c r="AK23" s="31"/>
      <c r="AL23" s="34"/>
      <c r="AM23" s="31"/>
      <c r="AN23" s="31"/>
      <c r="AO23" s="31"/>
      <c r="AP23" s="31"/>
      <c r="AQ23" s="31"/>
      <c r="AR23" s="34"/>
      <c r="AS23" s="31"/>
      <c r="AT23" s="31"/>
      <c r="AU23" s="31"/>
      <c r="AV23" s="31"/>
      <c r="AW23" s="31"/>
      <c r="AX23" s="34"/>
      <c r="AY23" s="31"/>
      <c r="AZ23" s="31"/>
      <c r="BA23" s="31"/>
      <c r="BB23" s="34"/>
      <c r="BC23" s="31"/>
      <c r="BD23" s="31"/>
      <c r="BE23" s="31"/>
      <c r="BF23" s="31"/>
      <c r="BG23" s="31"/>
      <c r="BH23" s="31"/>
      <c r="BI23" s="34"/>
      <c r="BJ23" s="31"/>
      <c r="BK23" s="31"/>
      <c r="BL23" s="31"/>
      <c r="BM23" s="34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4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4"/>
      <c r="CW23" s="31"/>
      <c r="CX23" s="31"/>
      <c r="CY23" s="31"/>
      <c r="CZ23" s="34"/>
      <c r="DA23" s="31"/>
      <c r="DB23" s="31"/>
      <c r="DC23" s="31"/>
      <c r="DD23" s="34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4"/>
      <c r="DV23" s="31"/>
      <c r="DW23" s="31"/>
      <c r="DX23" s="31"/>
      <c r="DY23" s="34"/>
      <c r="DZ23" s="31"/>
      <c r="EA23" s="31"/>
      <c r="EB23" s="31"/>
      <c r="EC23" s="34"/>
      <c r="ED23" s="31"/>
    </row>
    <row r="24" spans="3:134" s="29" customFormat="1" ht="38.25" customHeight="1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</row>
    <row r="25" spans="1:134" s="29" customFormat="1" ht="18.75">
      <c r="A25" s="35"/>
      <c r="B25" s="3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</row>
    <row r="26" spans="1:134" s="29" customFormat="1" ht="33" customHeight="1">
      <c r="A26" s="35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</row>
    <row r="27" spans="1:58" s="29" customFormat="1" ht="12.75">
      <c r="A27" s="35"/>
      <c r="B27" s="35"/>
      <c r="C27" s="36"/>
      <c r="D27" s="36"/>
      <c r="E27" s="36"/>
      <c r="BD27" s="36"/>
      <c r="BE27" s="36"/>
      <c r="BF27" s="36"/>
    </row>
    <row r="28" spans="1:58" s="29" customFormat="1" ht="12.75">
      <c r="A28" s="35"/>
      <c r="B28" s="35"/>
      <c r="C28" s="36"/>
      <c r="D28" s="36"/>
      <c r="E28" s="36"/>
      <c r="BD28" s="36"/>
      <c r="BE28" s="36"/>
      <c r="BF28" s="36"/>
    </row>
    <row r="29" spans="1:58" s="29" customFormat="1" ht="12.75">
      <c r="A29" s="35"/>
      <c r="B29" s="35"/>
      <c r="C29" s="36"/>
      <c r="D29" s="36"/>
      <c r="E29" s="36"/>
      <c r="BD29" s="36"/>
      <c r="BE29" s="36"/>
      <c r="BF29" s="36"/>
    </row>
    <row r="30" spans="1:58" s="29" customFormat="1" ht="12.75">
      <c r="A30" s="35"/>
      <c r="B30" s="35"/>
      <c r="C30" s="36"/>
      <c r="D30" s="36"/>
      <c r="E30" s="36"/>
      <c r="BD30" s="36"/>
      <c r="BE30" s="36"/>
      <c r="BF30" s="36"/>
    </row>
    <row r="31" spans="1:58" s="29" customFormat="1" ht="12.75">
      <c r="A31" s="35"/>
      <c r="B31" s="35"/>
      <c r="C31" s="36"/>
      <c r="D31" s="36"/>
      <c r="E31" s="36"/>
      <c r="BD31" s="36"/>
      <c r="BE31" s="36"/>
      <c r="BF31" s="36"/>
    </row>
    <row r="32" spans="1:58" s="29" customFormat="1" ht="12.75">
      <c r="A32" s="35"/>
      <c r="B32" s="35"/>
      <c r="C32" s="36"/>
      <c r="D32" s="36"/>
      <c r="E32" s="36"/>
      <c r="BD32" s="36"/>
      <c r="BE32" s="36"/>
      <c r="BF32" s="36"/>
    </row>
    <row r="33" spans="1:58" s="29" customFormat="1" ht="12.75">
      <c r="A33" s="35"/>
      <c r="B33" s="35"/>
      <c r="C33" s="36"/>
      <c r="D33" s="36"/>
      <c r="E33" s="36"/>
      <c r="BD33" s="36"/>
      <c r="BE33" s="36"/>
      <c r="BF33" s="36"/>
    </row>
    <row r="34" spans="1:58" s="29" customFormat="1" ht="12.75">
      <c r="A34" s="35"/>
      <c r="B34" s="35"/>
      <c r="C34" s="36"/>
      <c r="D34" s="36"/>
      <c r="E34" s="36"/>
      <c r="BD34" s="36"/>
      <c r="BE34" s="36"/>
      <c r="BF34" s="36"/>
    </row>
    <row r="35" spans="1:58" s="29" customFormat="1" ht="12.75">
      <c r="A35" s="35"/>
      <c r="B35" s="35"/>
      <c r="C35" s="36"/>
      <c r="D35" s="36"/>
      <c r="E35" s="36"/>
      <c r="BD35" s="36"/>
      <c r="BE35" s="36"/>
      <c r="BF35" s="36"/>
    </row>
    <row r="36" spans="1:58" s="29" customFormat="1" ht="12.75">
      <c r="A36" s="35"/>
      <c r="B36" s="35"/>
      <c r="C36" s="36"/>
      <c r="D36" s="36"/>
      <c r="E36" s="36"/>
      <c r="BD36" s="36"/>
      <c r="BE36" s="36"/>
      <c r="BF36" s="36"/>
    </row>
    <row r="37" spans="1:58" s="29" customFormat="1" ht="12.75">
      <c r="A37" s="35"/>
      <c r="B37" s="35"/>
      <c r="C37" s="36"/>
      <c r="D37" s="36"/>
      <c r="E37" s="36"/>
      <c r="BD37" s="36"/>
      <c r="BE37" s="36"/>
      <c r="BF37" s="36"/>
    </row>
    <row r="38" spans="1:58" s="29" customFormat="1" ht="12.75">
      <c r="A38" s="35"/>
      <c r="B38" s="35"/>
      <c r="C38" s="36"/>
      <c r="D38" s="36"/>
      <c r="E38" s="36"/>
      <c r="BD38" s="36"/>
      <c r="BE38" s="36"/>
      <c r="BF38" s="36"/>
    </row>
    <row r="39" spans="1:58" s="29" customFormat="1" ht="12.75">
      <c r="A39" s="35"/>
      <c r="B39" s="35"/>
      <c r="C39" s="36"/>
      <c r="D39" s="36"/>
      <c r="E39" s="36"/>
      <c r="BD39" s="36"/>
      <c r="BE39" s="36"/>
      <c r="BF39" s="36"/>
    </row>
    <row r="40" spans="1:58" s="29" customFormat="1" ht="12.75">
      <c r="A40" s="35"/>
      <c r="B40" s="35"/>
      <c r="C40" s="36"/>
      <c r="D40" s="36"/>
      <c r="E40" s="36"/>
      <c r="BD40" s="36"/>
      <c r="BE40" s="36"/>
      <c r="BF40" s="36"/>
    </row>
    <row r="41" spans="1:58" s="29" customFormat="1" ht="12.75">
      <c r="A41" s="35"/>
      <c r="B41" s="35"/>
      <c r="C41" s="36"/>
      <c r="D41" s="36"/>
      <c r="E41" s="36"/>
      <c r="BD41" s="36"/>
      <c r="BE41" s="36"/>
      <c r="BF41" s="36"/>
    </row>
    <row r="42" spans="1:58" s="29" customFormat="1" ht="12.75">
      <c r="A42" s="35"/>
      <c r="B42" s="35"/>
      <c r="C42" s="36"/>
      <c r="D42" s="36"/>
      <c r="E42" s="36"/>
      <c r="BD42" s="36"/>
      <c r="BE42" s="36"/>
      <c r="BF42" s="36"/>
    </row>
    <row r="43" spans="1:58" s="29" customFormat="1" ht="12.75">
      <c r="A43" s="35"/>
      <c r="B43" s="35"/>
      <c r="C43" s="36"/>
      <c r="D43" s="36"/>
      <c r="E43" s="36"/>
      <c r="BD43" s="36"/>
      <c r="BE43" s="36"/>
      <c r="BF43" s="36"/>
    </row>
    <row r="44" spans="1:58" s="29" customFormat="1" ht="12.75">
      <c r="A44" s="35"/>
      <c r="B44" s="35"/>
      <c r="C44" s="36"/>
      <c r="D44" s="36"/>
      <c r="E44" s="36"/>
      <c r="BD44" s="36"/>
      <c r="BE44" s="36"/>
      <c r="BF44" s="36"/>
    </row>
    <row r="45" spans="1:58" s="29" customFormat="1" ht="12.75">
      <c r="A45" s="35"/>
      <c r="B45" s="35"/>
      <c r="C45" s="36"/>
      <c r="D45" s="36"/>
      <c r="E45" s="36"/>
      <c r="BD45" s="36"/>
      <c r="BE45" s="36"/>
      <c r="BF45" s="36"/>
    </row>
    <row r="46" spans="1:58" s="29" customFormat="1" ht="12.75">
      <c r="A46" s="35"/>
      <c r="B46" s="35"/>
      <c r="C46" s="36"/>
      <c r="D46" s="36"/>
      <c r="E46" s="36"/>
      <c r="BD46" s="36"/>
      <c r="BE46" s="36"/>
      <c r="BF46" s="36"/>
    </row>
    <row r="47" spans="1:58" s="29" customFormat="1" ht="12.75">
      <c r="A47" s="35"/>
      <c r="B47" s="35"/>
      <c r="C47" s="36"/>
      <c r="D47" s="36"/>
      <c r="E47" s="36"/>
      <c r="BD47" s="36"/>
      <c r="BE47" s="36"/>
      <c r="BF47" s="36"/>
    </row>
    <row r="48" spans="1:58" s="29" customFormat="1" ht="12.75">
      <c r="A48" s="35"/>
      <c r="B48" s="35"/>
      <c r="C48" s="36"/>
      <c r="D48" s="36"/>
      <c r="E48" s="36"/>
      <c r="BD48" s="36"/>
      <c r="BE48" s="36"/>
      <c r="BF48" s="36"/>
    </row>
    <row r="49" spans="1:58" s="29" customFormat="1" ht="12.75">
      <c r="A49" s="35"/>
      <c r="B49" s="35"/>
      <c r="C49" s="36"/>
      <c r="D49" s="36"/>
      <c r="E49" s="36"/>
      <c r="BD49" s="36"/>
      <c r="BE49" s="36"/>
      <c r="BF49" s="36"/>
    </row>
    <row r="50" spans="1:58" s="29" customFormat="1" ht="12.75">
      <c r="A50" s="35"/>
      <c r="B50" s="35"/>
      <c r="C50" s="36"/>
      <c r="D50" s="36"/>
      <c r="E50" s="36"/>
      <c r="BD50" s="36"/>
      <c r="BE50" s="36"/>
      <c r="BF50" s="36"/>
    </row>
    <row r="51" spans="1:58" s="29" customFormat="1" ht="12.75">
      <c r="A51" s="35"/>
      <c r="B51" s="35"/>
      <c r="C51" s="36"/>
      <c r="D51" s="36"/>
      <c r="E51" s="36"/>
      <c r="BD51" s="36"/>
      <c r="BE51" s="36"/>
      <c r="BF51" s="36"/>
    </row>
    <row r="52" spans="1:58" s="29" customFormat="1" ht="12.75">
      <c r="A52" s="35"/>
      <c r="B52" s="35"/>
      <c r="C52" s="36"/>
      <c r="D52" s="36"/>
      <c r="E52" s="36"/>
      <c r="BD52" s="36"/>
      <c r="BE52" s="36"/>
      <c r="BF52" s="36"/>
    </row>
    <row r="53" spans="1:58" s="29" customFormat="1" ht="12.75">
      <c r="A53" s="35"/>
      <c r="B53" s="35"/>
      <c r="C53" s="36"/>
      <c r="D53" s="36"/>
      <c r="E53" s="36"/>
      <c r="BD53" s="36"/>
      <c r="BE53" s="36"/>
      <c r="BF53" s="36"/>
    </row>
    <row r="54" spans="1:58" s="29" customFormat="1" ht="12.75">
      <c r="A54" s="35"/>
      <c r="B54" s="35"/>
      <c r="C54" s="36"/>
      <c r="D54" s="36"/>
      <c r="E54" s="36"/>
      <c r="BD54" s="36"/>
      <c r="BE54" s="36"/>
      <c r="BF54" s="36"/>
    </row>
    <row r="55" spans="1:58" s="29" customFormat="1" ht="12.75">
      <c r="A55" s="35"/>
      <c r="B55" s="35"/>
      <c r="C55" s="36"/>
      <c r="D55" s="36"/>
      <c r="E55" s="36"/>
      <c r="BD55" s="36"/>
      <c r="BE55" s="36"/>
      <c r="BF55" s="36"/>
    </row>
    <row r="56" spans="1:58" s="29" customFormat="1" ht="12.75">
      <c r="A56" s="35"/>
      <c r="B56" s="35"/>
      <c r="C56" s="36"/>
      <c r="D56" s="36"/>
      <c r="E56" s="36"/>
      <c r="BD56" s="36"/>
      <c r="BE56" s="36"/>
      <c r="BF56" s="36"/>
    </row>
    <row r="57" spans="1:58" s="29" customFormat="1" ht="12.75">
      <c r="A57" s="35"/>
      <c r="B57" s="35"/>
      <c r="C57" s="36"/>
      <c r="D57" s="36"/>
      <c r="E57" s="36"/>
      <c r="BD57" s="36"/>
      <c r="BE57" s="36"/>
      <c r="BF57" s="36"/>
    </row>
    <row r="58" spans="1:58" s="29" customFormat="1" ht="12.75">
      <c r="A58" s="35"/>
      <c r="B58" s="35"/>
      <c r="C58" s="36"/>
      <c r="D58" s="36"/>
      <c r="E58" s="36"/>
      <c r="BD58" s="36"/>
      <c r="BE58" s="36"/>
      <c r="BF58" s="36"/>
    </row>
    <row r="59" spans="1:58" s="29" customFormat="1" ht="12.75">
      <c r="A59" s="35"/>
      <c r="B59" s="35"/>
      <c r="C59" s="36"/>
      <c r="D59" s="36"/>
      <c r="E59" s="36"/>
      <c r="BD59" s="36"/>
      <c r="BE59" s="36"/>
      <c r="BF59" s="36"/>
    </row>
    <row r="60" spans="1:58" s="29" customFormat="1" ht="12.75">
      <c r="A60" s="35"/>
      <c r="B60" s="35"/>
      <c r="C60" s="36"/>
      <c r="D60" s="36"/>
      <c r="E60" s="36"/>
      <c r="BD60" s="36"/>
      <c r="BE60" s="36"/>
      <c r="BF60" s="36"/>
    </row>
    <row r="61" spans="1:58" s="29" customFormat="1" ht="12.75">
      <c r="A61" s="35"/>
      <c r="B61" s="35"/>
      <c r="C61" s="36"/>
      <c r="D61" s="36"/>
      <c r="E61" s="36"/>
      <c r="BD61" s="36"/>
      <c r="BE61" s="36"/>
      <c r="BF61" s="36"/>
    </row>
    <row r="62" spans="1:58" s="29" customFormat="1" ht="12.75">
      <c r="A62" s="35"/>
      <c r="B62" s="35"/>
      <c r="C62" s="36"/>
      <c r="D62" s="36"/>
      <c r="E62" s="36"/>
      <c r="BD62" s="36"/>
      <c r="BE62" s="36"/>
      <c r="BF62" s="36"/>
    </row>
    <row r="63" spans="1:58" s="29" customFormat="1" ht="12.75">
      <c r="A63" s="35"/>
      <c r="B63" s="35"/>
      <c r="C63" s="36"/>
      <c r="D63" s="36"/>
      <c r="E63" s="36"/>
      <c r="BD63" s="36"/>
      <c r="BE63" s="36"/>
      <c r="BF63" s="36"/>
    </row>
    <row r="64" spans="1:58" s="29" customFormat="1" ht="12.75">
      <c r="A64" s="35"/>
      <c r="B64" s="35"/>
      <c r="C64" s="36"/>
      <c r="D64" s="36"/>
      <c r="E64" s="36"/>
      <c r="BD64" s="36"/>
      <c r="BE64" s="36"/>
      <c r="BF64" s="36"/>
    </row>
    <row r="65" spans="1:58" s="29" customFormat="1" ht="12.75">
      <c r="A65" s="35"/>
      <c r="B65" s="35"/>
      <c r="C65" s="36"/>
      <c r="D65" s="36"/>
      <c r="E65" s="36"/>
      <c r="BD65" s="36"/>
      <c r="BE65" s="36"/>
      <c r="BF65" s="36"/>
    </row>
    <row r="66" spans="1:58" s="29" customFormat="1" ht="12.75">
      <c r="A66" s="35"/>
      <c r="B66" s="35"/>
      <c r="C66" s="36"/>
      <c r="D66" s="36"/>
      <c r="E66" s="36"/>
      <c r="BD66" s="36"/>
      <c r="BE66" s="36"/>
      <c r="BF66" s="36"/>
    </row>
    <row r="67" spans="1:58" s="29" customFormat="1" ht="12.75">
      <c r="A67" s="35"/>
      <c r="B67" s="35"/>
      <c r="C67" s="36"/>
      <c r="D67" s="36"/>
      <c r="E67" s="36"/>
      <c r="BD67" s="36"/>
      <c r="BE67" s="36"/>
      <c r="BF67" s="36"/>
    </row>
    <row r="68" spans="1:58" s="29" customFormat="1" ht="12.75">
      <c r="A68" s="35"/>
      <c r="B68" s="35"/>
      <c r="C68" s="36"/>
      <c r="D68" s="36"/>
      <c r="E68" s="36"/>
      <c r="BD68" s="36"/>
      <c r="BE68" s="36"/>
      <c r="BF68" s="36"/>
    </row>
    <row r="69" spans="1:58" s="29" customFormat="1" ht="12.75">
      <c r="A69" s="35"/>
      <c r="B69" s="35"/>
      <c r="C69" s="36"/>
      <c r="D69" s="36"/>
      <c r="E69" s="36"/>
      <c r="BD69" s="36"/>
      <c r="BE69" s="36"/>
      <c r="BF69" s="36"/>
    </row>
    <row r="70" spans="1:58" s="29" customFormat="1" ht="12.75">
      <c r="A70" s="35"/>
      <c r="B70" s="35"/>
      <c r="C70" s="36"/>
      <c r="D70" s="36"/>
      <c r="E70" s="36"/>
      <c r="BD70" s="36"/>
      <c r="BE70" s="36"/>
      <c r="BF70" s="36"/>
    </row>
    <row r="71" spans="1:58" s="29" customFormat="1" ht="12.75">
      <c r="A71" s="35"/>
      <c r="B71" s="35"/>
      <c r="C71" s="36"/>
      <c r="D71" s="36"/>
      <c r="E71" s="36"/>
      <c r="BD71" s="36"/>
      <c r="BE71" s="36"/>
      <c r="BF71" s="36"/>
    </row>
    <row r="72" spans="1:58" s="29" customFormat="1" ht="12.75">
      <c r="A72" s="35"/>
      <c r="B72" s="35"/>
      <c r="C72" s="36"/>
      <c r="D72" s="36"/>
      <c r="E72" s="36"/>
      <c r="BD72" s="36"/>
      <c r="BE72" s="36"/>
      <c r="BF72" s="36"/>
    </row>
    <row r="73" spans="1:58" s="29" customFormat="1" ht="12.75">
      <c r="A73" s="35"/>
      <c r="B73" s="35"/>
      <c r="C73" s="36"/>
      <c r="D73" s="36"/>
      <c r="E73" s="36"/>
      <c r="BD73" s="36"/>
      <c r="BE73" s="36"/>
      <c r="BF73" s="36"/>
    </row>
    <row r="74" spans="1:58" s="29" customFormat="1" ht="12.75">
      <c r="A74" s="35"/>
      <c r="B74" s="35"/>
      <c r="C74" s="36"/>
      <c r="D74" s="36"/>
      <c r="E74" s="36"/>
      <c r="BD74" s="36"/>
      <c r="BE74" s="36"/>
      <c r="BF74" s="36"/>
    </row>
    <row r="75" spans="1:58" s="29" customFormat="1" ht="12.75">
      <c r="A75" s="35"/>
      <c r="B75" s="35"/>
      <c r="C75" s="36"/>
      <c r="D75" s="36"/>
      <c r="E75" s="36"/>
      <c r="BD75" s="36"/>
      <c r="BE75" s="36"/>
      <c r="BF75" s="36"/>
    </row>
    <row r="76" spans="1:58" s="29" customFormat="1" ht="12.75">
      <c r="A76" s="35"/>
      <c r="B76" s="35"/>
      <c r="C76" s="36"/>
      <c r="D76" s="36"/>
      <c r="E76" s="36"/>
      <c r="BD76" s="36"/>
      <c r="BE76" s="36"/>
      <c r="BF76" s="36"/>
    </row>
    <row r="77" spans="1:58" s="29" customFormat="1" ht="12.75">
      <c r="A77" s="35"/>
      <c r="B77" s="35"/>
      <c r="C77" s="36"/>
      <c r="D77" s="36"/>
      <c r="E77" s="36"/>
      <c r="BD77" s="36"/>
      <c r="BE77" s="36"/>
      <c r="BF77" s="36"/>
    </row>
    <row r="78" spans="1:58" s="29" customFormat="1" ht="12.75">
      <c r="A78" s="35"/>
      <c r="B78" s="35"/>
      <c r="C78" s="36"/>
      <c r="D78" s="36"/>
      <c r="E78" s="36"/>
      <c r="BD78" s="36"/>
      <c r="BE78" s="36"/>
      <c r="BF78" s="36"/>
    </row>
    <row r="79" spans="1:58" s="29" customFormat="1" ht="12.75">
      <c r="A79" s="35"/>
      <c r="B79" s="35"/>
      <c r="C79" s="36"/>
      <c r="D79" s="36"/>
      <c r="E79" s="36"/>
      <c r="BD79" s="36"/>
      <c r="BE79" s="36"/>
      <c r="BF79" s="36"/>
    </row>
  </sheetData>
  <sheetProtection/>
  <mergeCells count="175">
    <mergeCell ref="A17:B17"/>
    <mergeCell ref="A18:B18"/>
    <mergeCell ref="A19:B19"/>
    <mergeCell ref="AZ8:BC8"/>
    <mergeCell ref="BC9:BC11"/>
    <mergeCell ref="A13:B13"/>
    <mergeCell ref="A14:B14"/>
    <mergeCell ref="AF9:AF11"/>
    <mergeCell ref="AH9:AH11"/>
    <mergeCell ref="AZ9:AZ11"/>
    <mergeCell ref="A20:B20"/>
    <mergeCell ref="A15:B15"/>
    <mergeCell ref="A16:B16"/>
    <mergeCell ref="AN7:AS7"/>
    <mergeCell ref="AN8:AS8"/>
    <mergeCell ref="AN9:AN11"/>
    <mergeCell ref="AO9:AO11"/>
    <mergeCell ref="AP9:AP11"/>
    <mergeCell ref="AJ7:AM7"/>
    <mergeCell ref="AJ8:AM8"/>
    <mergeCell ref="BK7:BN7"/>
    <mergeCell ref="BK8:BN8"/>
    <mergeCell ref="AT7:AY7"/>
    <mergeCell ref="AT8:AY8"/>
    <mergeCell ref="AZ7:BC7"/>
    <mergeCell ref="BG7:BJ7"/>
    <mergeCell ref="BG8:BJ8"/>
    <mergeCell ref="BD7:BF7"/>
    <mergeCell ref="BD8:BF8"/>
    <mergeCell ref="BB9:BB11"/>
    <mergeCell ref="AU9:AU11"/>
    <mergeCell ref="AV9:AV11"/>
    <mergeCell ref="AW9:AW11"/>
    <mergeCell ref="AX9:AX11"/>
    <mergeCell ref="AY9:AY11"/>
    <mergeCell ref="AL9:AL11"/>
    <mergeCell ref="AM9:AM11"/>
    <mergeCell ref="AT9:AT11"/>
    <mergeCell ref="AQ9:AQ11"/>
    <mergeCell ref="AR9:AR11"/>
    <mergeCell ref="AS9:AS11"/>
    <mergeCell ref="V9:V11"/>
    <mergeCell ref="W9:W11"/>
    <mergeCell ref="AB9:AB11"/>
    <mergeCell ref="AD9:AD11"/>
    <mergeCell ref="AE9:AE11"/>
    <mergeCell ref="Y9:Y11"/>
    <mergeCell ref="Z9:Z11"/>
    <mergeCell ref="AA9:AA11"/>
    <mergeCell ref="AJ9:AJ11"/>
    <mergeCell ref="V8:AA8"/>
    <mergeCell ref="R9:R11"/>
    <mergeCell ref="AF7:AI7"/>
    <mergeCell ref="AF8:AI8"/>
    <mergeCell ref="V7:AA7"/>
    <mergeCell ref="AB7:AE7"/>
    <mergeCell ref="AB8:AE8"/>
    <mergeCell ref="X9:X11"/>
    <mergeCell ref="AI9:AI11"/>
    <mergeCell ref="C8:E8"/>
    <mergeCell ref="F8:K8"/>
    <mergeCell ref="L8:Q8"/>
    <mergeCell ref="K9:K11"/>
    <mergeCell ref="L9:L11"/>
    <mergeCell ref="M9:M11"/>
    <mergeCell ref="N9:N11"/>
    <mergeCell ref="O9:O11"/>
    <mergeCell ref="P9:P11"/>
    <mergeCell ref="Q9:Q11"/>
    <mergeCell ref="I9:I11"/>
    <mergeCell ref="J9:J11"/>
    <mergeCell ref="L7:Q7"/>
    <mergeCell ref="R7:U7"/>
    <mergeCell ref="R8:U8"/>
    <mergeCell ref="T9:T11"/>
    <mergeCell ref="U9:U11"/>
    <mergeCell ref="A7:A11"/>
    <mergeCell ref="B7:B11"/>
    <mergeCell ref="C7:E7"/>
    <mergeCell ref="F7:K7"/>
    <mergeCell ref="C9:C11"/>
    <mergeCell ref="D9:D11"/>
    <mergeCell ref="E9:E11"/>
    <mergeCell ref="F9:F11"/>
    <mergeCell ref="G9:G11"/>
    <mergeCell ref="H9:H11"/>
    <mergeCell ref="BO10:BO11"/>
    <mergeCell ref="BD9:BD11"/>
    <mergeCell ref="BE9:BE11"/>
    <mergeCell ref="BF9:BF11"/>
    <mergeCell ref="BG9:BG11"/>
    <mergeCell ref="BI9:BI11"/>
    <mergeCell ref="BJ9:BJ11"/>
    <mergeCell ref="BK9:BK11"/>
    <mergeCell ref="BM9:BM11"/>
    <mergeCell ref="BN9:BN11"/>
    <mergeCell ref="BO7:CD7"/>
    <mergeCell ref="BO8:CD8"/>
    <mergeCell ref="CA9:CA11"/>
    <mergeCell ref="CC9:CC11"/>
    <mergeCell ref="BV10:BV11"/>
    <mergeCell ref="BO9:BZ9"/>
    <mergeCell ref="BP10:BP11"/>
    <mergeCell ref="BQ10:BQ11"/>
    <mergeCell ref="BR10:BR11"/>
    <mergeCell ref="BS10:BS11"/>
    <mergeCell ref="CE10:CE11"/>
    <mergeCell ref="CD9:CD11"/>
    <mergeCell ref="BT10:BT11"/>
    <mergeCell ref="BU10:BU11"/>
    <mergeCell ref="BZ10:BZ11"/>
    <mergeCell ref="BW10:BW11"/>
    <mergeCell ref="BX10:BX11"/>
    <mergeCell ref="BY10:BY11"/>
    <mergeCell ref="CP10:CP11"/>
    <mergeCell ref="CN10:CN11"/>
    <mergeCell ref="CM10:CM11"/>
    <mergeCell ref="CI10:CI11"/>
    <mergeCell ref="CF10:CF11"/>
    <mergeCell ref="CG10:CG11"/>
    <mergeCell ref="CH10:CH11"/>
    <mergeCell ref="CS9:CS11"/>
    <mergeCell ref="CO10:CO11"/>
    <mergeCell ref="CK10:CK11"/>
    <mergeCell ref="CL10:CL11"/>
    <mergeCell ref="CE9:CR9"/>
    <mergeCell ref="CQ10:CQ11"/>
    <mergeCell ref="CJ10:CJ11"/>
    <mergeCell ref="CX9:CX11"/>
    <mergeCell ref="CZ9:CZ11"/>
    <mergeCell ref="CR10:CR11"/>
    <mergeCell ref="DT9:DT11"/>
    <mergeCell ref="DF9:DQ9"/>
    <mergeCell ref="DN10:DN11"/>
    <mergeCell ref="DP10:DP11"/>
    <mergeCell ref="DO10:DO11"/>
    <mergeCell ref="CE7:CW7"/>
    <mergeCell ref="CE8:CW8"/>
    <mergeCell ref="DF10:DF11"/>
    <mergeCell ref="DG10:DG11"/>
    <mergeCell ref="DB9:DB11"/>
    <mergeCell ref="DA9:DA11"/>
    <mergeCell ref="CV9:CV11"/>
    <mergeCell ref="CW9:CW11"/>
    <mergeCell ref="CT9:CT11"/>
    <mergeCell ref="CU9:CU11"/>
    <mergeCell ref="CX7:DA7"/>
    <mergeCell ref="CX8:DA8"/>
    <mergeCell ref="DI10:DI11"/>
    <mergeCell ref="DQ10:DQ11"/>
    <mergeCell ref="DJ10:DJ11"/>
    <mergeCell ref="DM10:DM11"/>
    <mergeCell ref="DK10:DK11"/>
    <mergeCell ref="DL10:DL11"/>
    <mergeCell ref="DD9:DD11"/>
    <mergeCell ref="DE9:DE11"/>
    <mergeCell ref="DU9:DU11"/>
    <mergeCell ref="DB7:DE7"/>
    <mergeCell ref="DF7:DV7"/>
    <mergeCell ref="DF8:DV8"/>
    <mergeCell ref="DB8:DE8"/>
    <mergeCell ref="DH10:DH11"/>
    <mergeCell ref="DV9:DV11"/>
    <mergeCell ref="DR9:DR11"/>
    <mergeCell ref="DS9:DS11"/>
    <mergeCell ref="DZ9:DZ11"/>
    <mergeCell ref="DW7:DZ7"/>
    <mergeCell ref="DW8:DZ8"/>
    <mergeCell ref="DW9:DW11"/>
    <mergeCell ref="DY9:DY11"/>
    <mergeCell ref="EA7:ED7"/>
    <mergeCell ref="EA8:ED8"/>
    <mergeCell ref="EA9:EA11"/>
    <mergeCell ref="EC9:EC11"/>
    <mergeCell ref="ED9:ED11"/>
  </mergeCells>
  <printOptions/>
  <pageMargins left="0.1968503937007874" right="0.1968503937007874" top="0.3937007874015748" bottom="0.1968503937007874" header="0.5118110236220472" footer="0.5118110236220472"/>
  <pageSetup fitToWidth="0" horizontalDpi="600" verticalDpi="600" orientation="landscape" paperSize="9" scale="54" r:id="rId1"/>
  <colBreaks count="3" manualBreakCount="3">
    <brk id="45" max="65535" man="1"/>
    <brk id="82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maria22</cp:lastModifiedBy>
  <cp:lastPrinted>2013-08-01T10:45:04Z</cp:lastPrinted>
  <dcterms:created xsi:type="dcterms:W3CDTF">2006-05-08T06:46:23Z</dcterms:created>
  <dcterms:modified xsi:type="dcterms:W3CDTF">2014-02-28T12:59:45Z</dcterms:modified>
  <cp:category/>
  <cp:version/>
  <cp:contentType/>
  <cp:contentStatus/>
</cp:coreProperties>
</file>